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JUMAPAC GENERADOR CP 2017\DIGITALES\"/>
    </mc:Choice>
  </mc:AlternateContent>
  <bookViews>
    <workbookView xWindow="120" yWindow="105" windowWidth="15600" windowHeight="7995" firstSheet="1" activeTab="1"/>
  </bookViews>
  <sheets>
    <sheet name="Hoja1" sheetId="5" state="hidden" r:id="rId1"/>
    <sheet name="ECSF" sheetId="4" r:id="rId2"/>
  </sheets>
  <externalReferences>
    <externalReference r:id="rId3"/>
    <externalReference r:id="rId4"/>
  </externalReferences>
  <calcPr calcId="152511"/>
</workbook>
</file>

<file path=xl/calcChain.xml><?xml version="1.0" encoding="utf-8"?>
<calcChain xmlns="http://schemas.openxmlformats.org/spreadsheetml/2006/main">
  <c r="G194" i="4" l="1"/>
  <c r="G193" i="4"/>
  <c r="G191" i="4"/>
  <c r="G190" i="4"/>
  <c r="G188" i="4"/>
  <c r="G187" i="4"/>
  <c r="G186" i="4"/>
  <c r="G184" i="4"/>
  <c r="G183" i="4"/>
  <c r="G182" i="4"/>
  <c r="G181" i="4"/>
  <c r="G179" i="4"/>
  <c r="G178" i="4"/>
  <c r="G176" i="4"/>
  <c r="G175" i="4"/>
  <c r="G174" i="4"/>
  <c r="G171" i="4"/>
  <c r="G170" i="4"/>
  <c r="G169" i="4"/>
  <c r="G168" i="4"/>
  <c r="G166" i="4"/>
  <c r="G165" i="4"/>
  <c r="G164" i="4"/>
  <c r="G163" i="4"/>
  <c r="G162" i="4"/>
  <c r="G161" i="4"/>
  <c r="G159" i="4"/>
  <c r="G158" i="4"/>
  <c r="G157" i="4"/>
  <c r="G155" i="4"/>
  <c r="G154" i="4"/>
  <c r="G153" i="4"/>
  <c r="G152" i="4"/>
  <c r="G151" i="4"/>
  <c r="G149" i="4"/>
  <c r="G148" i="4"/>
  <c r="G147" i="4"/>
  <c r="G145" i="4"/>
  <c r="G144" i="4"/>
  <c r="G141" i="4"/>
  <c r="G140" i="4"/>
  <c r="G139" i="4"/>
  <c r="G137" i="4"/>
  <c r="G136" i="4"/>
  <c r="G135" i="4"/>
  <c r="G133" i="4"/>
  <c r="G132" i="4"/>
  <c r="G131" i="4"/>
  <c r="G130" i="4"/>
  <c r="G129" i="4"/>
  <c r="G128" i="4"/>
  <c r="G126" i="4"/>
  <c r="G125" i="4"/>
  <c r="G124" i="4"/>
  <c r="G122" i="4"/>
  <c r="G121" i="4"/>
  <c r="G119" i="4"/>
  <c r="G118" i="4"/>
  <c r="G117" i="4"/>
  <c r="G115" i="4"/>
  <c r="G114" i="4"/>
  <c r="G113" i="4"/>
  <c r="G111" i="4"/>
  <c r="G110" i="4"/>
  <c r="G109" i="4"/>
  <c r="G108" i="4"/>
  <c r="G107" i="4"/>
  <c r="G106" i="4"/>
  <c r="G105" i="4"/>
  <c r="G104" i="4"/>
  <c r="G103" i="4"/>
  <c r="G99" i="4"/>
  <c r="G98" i="4"/>
  <c r="G97" i="4"/>
  <c r="G95" i="4"/>
  <c r="G94" i="4"/>
  <c r="G93" i="4"/>
  <c r="G92" i="4"/>
  <c r="G91" i="4"/>
  <c r="G89" i="4"/>
  <c r="G88" i="4"/>
  <c r="G87" i="4"/>
  <c r="G86" i="4"/>
  <c r="G85" i="4"/>
  <c r="G84" i="4"/>
  <c r="G82" i="4"/>
  <c r="G81" i="4"/>
  <c r="G80" i="4"/>
  <c r="G79" i="4"/>
  <c r="G78" i="4"/>
  <c r="G76" i="4"/>
  <c r="G75" i="4"/>
  <c r="G74" i="4"/>
  <c r="G73" i="4"/>
  <c r="G72" i="4"/>
  <c r="G70" i="4"/>
  <c r="G69" i="4"/>
  <c r="G68" i="4"/>
  <c r="G67" i="4"/>
  <c r="G66" i="4"/>
  <c r="G65" i="4"/>
  <c r="G64" i="4"/>
  <c r="G63" i="4"/>
  <c r="G61" i="4"/>
  <c r="G60" i="4"/>
  <c r="G59" i="4"/>
  <c r="G58" i="4"/>
  <c r="G57" i="4"/>
  <c r="G56" i="4"/>
  <c r="G55" i="4"/>
  <c r="G53" i="4"/>
  <c r="G52" i="4"/>
  <c r="G51" i="4"/>
  <c r="G50" i="4"/>
  <c r="G49" i="4"/>
  <c r="G47" i="4"/>
  <c r="G46" i="4"/>
  <c r="G45" i="4"/>
  <c r="G44" i="4"/>
  <c r="G41" i="4"/>
  <c r="G40" i="4"/>
  <c r="G39" i="4"/>
  <c r="G37" i="4"/>
  <c r="G36" i="4"/>
  <c r="G34" i="4"/>
  <c r="G32" i="4"/>
  <c r="G31" i="4"/>
  <c r="G30" i="4"/>
  <c r="G29" i="4"/>
  <c r="G28" i="4"/>
  <c r="G26" i="4"/>
  <c r="G25" i="4"/>
  <c r="G24" i="4"/>
  <c r="G23" i="4"/>
  <c r="G22" i="4"/>
  <c r="G20" i="4"/>
  <c r="G19" i="4"/>
  <c r="G18" i="4"/>
  <c r="G17" i="4"/>
  <c r="G16" i="4"/>
  <c r="G15" i="4"/>
  <c r="G14" i="4"/>
  <c r="G12" i="4"/>
  <c r="G11" i="4"/>
  <c r="G10" i="4"/>
  <c r="G9" i="4"/>
  <c r="G8" i="4"/>
  <c r="G7" i="4"/>
  <c r="G6" i="4"/>
  <c r="G189" i="4"/>
  <c r="G173" i="4"/>
  <c r="D158" i="4"/>
  <c r="D153" i="4"/>
  <c r="D148" i="4"/>
  <c r="D141" i="4"/>
  <c r="D136" i="4"/>
  <c r="C131" i="4"/>
  <c r="G120" i="4"/>
  <c r="D99" i="4"/>
  <c r="D85" i="4"/>
  <c r="D80" i="4"/>
  <c r="D70" i="4"/>
  <c r="C61" i="4"/>
  <c r="C52" i="4"/>
  <c r="G43" i="4"/>
  <c r="D41" i="4"/>
  <c r="G35" i="4"/>
  <c r="G33" i="4"/>
  <c r="D25" i="4"/>
  <c r="C11" i="4"/>
  <c r="F194" i="4"/>
  <c r="C194" i="4"/>
  <c r="F193" i="4"/>
  <c r="F191" i="4"/>
  <c r="D191" i="4" s="1"/>
  <c r="F190" i="4"/>
  <c r="F188" i="4"/>
  <c r="C188" i="4" s="1"/>
  <c r="F187" i="4"/>
  <c r="D187" i="4"/>
  <c r="F186" i="4"/>
  <c r="C186" i="4" s="1"/>
  <c r="C185" i="4" s="1"/>
  <c r="F184" i="4"/>
  <c r="D184" i="4" s="1"/>
  <c r="F183" i="4"/>
  <c r="F182" i="4"/>
  <c r="D182" i="4" s="1"/>
  <c r="F181" i="4"/>
  <c r="C181" i="4" s="1"/>
  <c r="C180" i="4" s="1"/>
  <c r="D181" i="4"/>
  <c r="D180" i="4" s="1"/>
  <c r="F179" i="4"/>
  <c r="C179" i="4" s="1"/>
  <c r="F178" i="4"/>
  <c r="D178" i="4" s="1"/>
  <c r="F176" i="4"/>
  <c r="D176" i="4" s="1"/>
  <c r="C176" i="4"/>
  <c r="F175" i="4"/>
  <c r="D175" i="4" s="1"/>
  <c r="F174" i="4"/>
  <c r="F173" i="4" s="1"/>
  <c r="F171" i="4"/>
  <c r="F170" i="4"/>
  <c r="D170" i="4" s="1"/>
  <c r="C170" i="4"/>
  <c r="F169" i="4"/>
  <c r="D169" i="4"/>
  <c r="C169" i="4"/>
  <c r="F168" i="4"/>
  <c r="F166" i="4"/>
  <c r="D166" i="4" s="1"/>
  <c r="F165" i="4"/>
  <c r="D165" i="4"/>
  <c r="C165" i="4"/>
  <c r="F164" i="4"/>
  <c r="D164" i="4"/>
  <c r="F163" i="4"/>
  <c r="C163" i="4"/>
  <c r="F162" i="4"/>
  <c r="F161" i="4"/>
  <c r="D161" i="4"/>
  <c r="F159" i="4"/>
  <c r="D159" i="4" s="1"/>
  <c r="F158" i="4"/>
  <c r="F157" i="4"/>
  <c r="D157" i="4" s="1"/>
  <c r="D156" i="4" s="1"/>
  <c r="F155" i="4"/>
  <c r="D155" i="4"/>
  <c r="F154" i="4"/>
  <c r="D154" i="4" s="1"/>
  <c r="F151" i="4"/>
  <c r="D151" i="4" s="1"/>
  <c r="D150" i="4" s="1"/>
  <c r="F152" i="4"/>
  <c r="F153" i="4"/>
  <c r="F149" i="4"/>
  <c r="D149" i="4" s="1"/>
  <c r="F148" i="4"/>
  <c r="F147" i="4"/>
  <c r="D147" i="4" s="1"/>
  <c r="D146" i="4" s="1"/>
  <c r="F145" i="4"/>
  <c r="C145" i="4" s="1"/>
  <c r="F144" i="4"/>
  <c r="D144" i="4"/>
  <c r="D143" i="4"/>
  <c r="F141" i="4"/>
  <c r="F140" i="4"/>
  <c r="D140" i="4"/>
  <c r="C140" i="4"/>
  <c r="F139" i="4"/>
  <c r="D139" i="4"/>
  <c r="F137" i="4"/>
  <c r="D137" i="4" s="1"/>
  <c r="C137" i="4"/>
  <c r="F136" i="4"/>
  <c r="F135" i="4"/>
  <c r="F133" i="4"/>
  <c r="F132" i="4"/>
  <c r="D132" i="4"/>
  <c r="F131" i="4"/>
  <c r="F130" i="4"/>
  <c r="C130" i="4" s="1"/>
  <c r="F129" i="4"/>
  <c r="D129" i="4"/>
  <c r="C129" i="4"/>
  <c r="F128" i="4"/>
  <c r="D128" i="4"/>
  <c r="F126" i="4"/>
  <c r="F125" i="4"/>
  <c r="D125" i="4" s="1"/>
  <c r="F124" i="4"/>
  <c r="C124" i="4" s="1"/>
  <c r="F122" i="4"/>
  <c r="D122" i="4"/>
  <c r="F121" i="4"/>
  <c r="F119" i="4"/>
  <c r="D119" i="4"/>
  <c r="F118" i="4"/>
  <c r="C118" i="4" s="1"/>
  <c r="C116" i="4" s="1"/>
  <c r="F117" i="4"/>
  <c r="D117" i="4"/>
  <c r="C117" i="4"/>
  <c r="F115" i="4"/>
  <c r="F114" i="4"/>
  <c r="C114" i="4" s="1"/>
  <c r="F113" i="4"/>
  <c r="D113" i="4"/>
  <c r="F111" i="4"/>
  <c r="F110" i="4"/>
  <c r="F109" i="4"/>
  <c r="D109" i="4"/>
  <c r="F108" i="4"/>
  <c r="C108" i="4" s="1"/>
  <c r="F107" i="4"/>
  <c r="D107" i="4"/>
  <c r="C107" i="4"/>
  <c r="F106" i="4"/>
  <c r="F105" i="4"/>
  <c r="D105" i="4" s="1"/>
  <c r="F104" i="4"/>
  <c r="C104" i="4"/>
  <c r="F103" i="4"/>
  <c r="F102" i="4" s="1"/>
  <c r="F99" i="4"/>
  <c r="F98" i="4"/>
  <c r="C98" i="4"/>
  <c r="F97" i="4"/>
  <c r="D96" i="4"/>
  <c r="C96" i="4"/>
  <c r="F95" i="4"/>
  <c r="D95" i="4" s="1"/>
  <c r="F94" i="4"/>
  <c r="F93" i="4"/>
  <c r="D93" i="4" s="1"/>
  <c r="F92" i="4"/>
  <c r="F91" i="4"/>
  <c r="D91" i="4" s="1"/>
  <c r="D90" i="4" s="1"/>
  <c r="F89" i="4"/>
  <c r="C89" i="4" s="1"/>
  <c r="F88" i="4"/>
  <c r="F87" i="4"/>
  <c r="C87" i="4" s="1"/>
  <c r="D87" i="4"/>
  <c r="F86" i="4"/>
  <c r="D86" i="4"/>
  <c r="F85" i="4"/>
  <c r="F84" i="4"/>
  <c r="D84" i="4" s="1"/>
  <c r="D83" i="4" s="1"/>
  <c r="F82" i="4"/>
  <c r="F81" i="4"/>
  <c r="C81" i="4" s="1"/>
  <c r="F80" i="4"/>
  <c r="F79" i="4"/>
  <c r="D79" i="4" s="1"/>
  <c r="F78" i="4"/>
  <c r="D78" i="4" s="1"/>
  <c r="D77" i="4" s="1"/>
  <c r="C78" i="4"/>
  <c r="C77" i="4" s="1"/>
  <c r="F76" i="4"/>
  <c r="D76" i="4"/>
  <c r="F75" i="4"/>
  <c r="F74" i="4"/>
  <c r="C74" i="4" s="1"/>
  <c r="D74" i="4"/>
  <c r="F73" i="4"/>
  <c r="C73" i="4" s="1"/>
  <c r="D73" i="4"/>
  <c r="F72" i="4"/>
  <c r="D72" i="4" s="1"/>
  <c r="F70" i="4"/>
  <c r="F69" i="4"/>
  <c r="C69" i="4" s="1"/>
  <c r="F68" i="4"/>
  <c r="D68" i="4" s="1"/>
  <c r="F67" i="4"/>
  <c r="D67" i="4"/>
  <c r="F66" i="4"/>
  <c r="F65" i="4"/>
  <c r="D65" i="4"/>
  <c r="F64" i="4"/>
  <c r="D64" i="4" s="1"/>
  <c r="F63" i="4"/>
  <c r="D63" i="4" s="1"/>
  <c r="F61" i="4"/>
  <c r="F60" i="4"/>
  <c r="D60" i="4" s="1"/>
  <c r="F59" i="4"/>
  <c r="D59" i="4"/>
  <c r="C59" i="4"/>
  <c r="F58" i="4"/>
  <c r="D58" i="4" s="1"/>
  <c r="F57" i="4"/>
  <c r="F56" i="4"/>
  <c r="D56" i="4"/>
  <c r="F55" i="4"/>
  <c r="F53" i="4"/>
  <c r="D53" i="4" s="1"/>
  <c r="F52" i="4"/>
  <c r="D52" i="4"/>
  <c r="F51" i="4"/>
  <c r="F50" i="4"/>
  <c r="D50" i="4" s="1"/>
  <c r="C50" i="4"/>
  <c r="F49" i="4"/>
  <c r="C49" i="4" s="1"/>
  <c r="F47" i="4"/>
  <c r="F46" i="4"/>
  <c r="D46" i="4" s="1"/>
  <c r="F45" i="4"/>
  <c r="C45" i="4"/>
  <c r="D45" i="4"/>
  <c r="F44" i="4"/>
  <c r="D44" i="4" s="1"/>
  <c r="F41" i="4"/>
  <c r="F40" i="4"/>
  <c r="F39" i="4"/>
  <c r="D39" i="4" s="1"/>
  <c r="D38" i="4" s="1"/>
  <c r="F37" i="4"/>
  <c r="F36" i="4"/>
  <c r="F34" i="4"/>
  <c r="F32" i="4"/>
  <c r="C32" i="4"/>
  <c r="F31" i="4"/>
  <c r="C31" i="4" s="1"/>
  <c r="F30" i="4"/>
  <c r="D30" i="4" s="1"/>
  <c r="F29" i="4"/>
  <c r="F28" i="4"/>
  <c r="F27" i="4" s="1"/>
  <c r="C28" i="4"/>
  <c r="C27" i="4" s="1"/>
  <c r="F26" i="4"/>
  <c r="C26" i="4" s="1"/>
  <c r="F25" i="4"/>
  <c r="F24" i="4"/>
  <c r="C24" i="4" s="1"/>
  <c r="D24" i="4"/>
  <c r="F23" i="4"/>
  <c r="F22" i="4"/>
  <c r="F21" i="4" s="1"/>
  <c r="F20" i="4"/>
  <c r="F19" i="4"/>
  <c r="C19" i="4" s="1"/>
  <c r="F18" i="4"/>
  <c r="F17" i="4"/>
  <c r="D17" i="4"/>
  <c r="F16" i="4"/>
  <c r="F15" i="4"/>
  <c r="D15" i="4" s="1"/>
  <c r="F14" i="4"/>
  <c r="D14" i="4"/>
  <c r="C14" i="4"/>
  <c r="C13" i="4" s="1"/>
  <c r="F12" i="4"/>
  <c r="F11" i="4"/>
  <c r="F10" i="4"/>
  <c r="F9" i="4"/>
  <c r="D9" i="4" s="1"/>
  <c r="F8" i="4"/>
  <c r="D8" i="4"/>
  <c r="C8" i="4"/>
  <c r="F7" i="4"/>
  <c r="F6" i="4"/>
  <c r="D6" i="4"/>
  <c r="D5" i="4" s="1"/>
  <c r="G192" i="4"/>
  <c r="F189" i="4"/>
  <c r="G185" i="4"/>
  <c r="G180" i="4"/>
  <c r="F180" i="4"/>
  <c r="F167" i="4"/>
  <c r="G160" i="4"/>
  <c r="G156" i="4"/>
  <c r="G150" i="4"/>
  <c r="F150" i="4"/>
  <c r="G146" i="4"/>
  <c r="G143" i="4"/>
  <c r="F143" i="4"/>
  <c r="G138" i="4"/>
  <c r="F138" i="4"/>
  <c r="G134" i="4"/>
  <c r="F134" i="4"/>
  <c r="G127" i="4"/>
  <c r="F127" i="4"/>
  <c r="G123" i="4"/>
  <c r="G116" i="4"/>
  <c r="G112" i="4"/>
  <c r="F112" i="4"/>
  <c r="G102" i="4"/>
  <c r="G96" i="4"/>
  <c r="G90" i="4"/>
  <c r="G83" i="4"/>
  <c r="G77" i="4"/>
  <c r="F77" i="4"/>
  <c r="G71" i="4"/>
  <c r="G48" i="4"/>
  <c r="G38" i="4"/>
  <c r="G27" i="4"/>
  <c r="G21" i="4"/>
  <c r="G13" i="4"/>
  <c r="G5" i="4"/>
  <c r="F13" i="4"/>
  <c r="F5" i="4"/>
  <c r="C67" i="4"/>
  <c r="C7" i="4"/>
  <c r="C155" i="4"/>
  <c r="C175" i="4"/>
  <c r="C17" i="4"/>
  <c r="C113" i="4"/>
  <c r="C112" i="4" s="1"/>
  <c r="C139" i="4"/>
  <c r="C138" i="4" s="1"/>
  <c r="C162" i="4"/>
  <c r="C168" i="4"/>
  <c r="C167" i="4" s="1"/>
  <c r="D160" i="4"/>
  <c r="C178" i="4"/>
  <c r="D13" i="4"/>
  <c r="C6" i="4"/>
  <c r="C5" i="4" s="1"/>
  <c r="D28" i="4"/>
  <c r="D27" i="4" s="1"/>
  <c r="D29" i="4"/>
  <c r="D32" i="4"/>
  <c r="C122" i="4"/>
  <c r="D22" i="4"/>
  <c r="D21" i="4" s="1"/>
  <c r="D26" i="4"/>
  <c r="C86" i="4"/>
  <c r="C29" i="4"/>
  <c r="D104" i="4"/>
  <c r="D108" i="4"/>
  <c r="D112" i="4"/>
  <c r="D124" i="4"/>
  <c r="D123" i="4" s="1"/>
  <c r="D127" i="4"/>
  <c r="D138" i="4"/>
  <c r="C187" i="4"/>
  <c r="C51" i="4"/>
  <c r="C65" i="4"/>
  <c r="C72" i="4"/>
  <c r="C76" i="4"/>
  <c r="C105" i="4"/>
  <c r="C109" i="4"/>
  <c r="C119" i="4"/>
  <c r="C123" i="4"/>
  <c r="C128" i="4"/>
  <c r="C132" i="4"/>
  <c r="C135" i="4"/>
  <c r="C134" i="4" s="1"/>
  <c r="C144" i="4"/>
  <c r="C143" i="4" s="1"/>
  <c r="C164" i="4"/>
  <c r="C171" i="4"/>
  <c r="C183" i="4"/>
  <c r="C127" i="4"/>
  <c r="C30" i="4" l="1"/>
  <c r="D179" i="4"/>
  <c r="F38" i="4"/>
  <c r="D36" i="4"/>
  <c r="D35" i="4" s="1"/>
  <c r="C94" i="4"/>
  <c r="D126" i="4"/>
  <c r="C153" i="4"/>
  <c r="D163" i="4"/>
  <c r="G101" i="4"/>
  <c r="D168" i="4"/>
  <c r="D167" i="4" s="1"/>
  <c r="C125" i="4"/>
  <c r="C9" i="4"/>
  <c r="C39" i="4"/>
  <c r="C38" i="4" s="1"/>
  <c r="C147" i="4"/>
  <c r="C146" i="4" s="1"/>
  <c r="C93" i="4"/>
  <c r="D118" i="4"/>
  <c r="D116" i="4" s="1"/>
  <c r="D61" i="4"/>
  <c r="F146" i="4"/>
  <c r="C41" i="4"/>
  <c r="D49" i="4"/>
  <c r="D48" i="4" s="1"/>
  <c r="D57" i="4"/>
  <c r="C63" i="4"/>
  <c r="C84" i="4"/>
  <c r="C83" i="4" s="1"/>
  <c r="C95" i="4"/>
  <c r="C99" i="4"/>
  <c r="C159" i="4"/>
  <c r="C191" i="4"/>
  <c r="C66" i="4"/>
  <c r="D106" i="4"/>
  <c r="C115" i="4"/>
  <c r="C44" i="4"/>
  <c r="C58" i="4"/>
  <c r="C46" i="4"/>
  <c r="F83" i="4"/>
  <c r="F116" i="4"/>
  <c r="F54" i="4"/>
  <c r="D110" i="4"/>
  <c r="D130" i="4"/>
  <c r="C151" i="4"/>
  <c r="C150" i="4" s="1"/>
  <c r="D174" i="4"/>
  <c r="D173" i="4" s="1"/>
  <c r="C182" i="4"/>
  <c r="D188" i="4"/>
  <c r="D51" i="4"/>
  <c r="C56" i="4"/>
  <c r="D69" i="4"/>
  <c r="D98" i="4"/>
  <c r="D135" i="4"/>
  <c r="D134" i="4" s="1"/>
  <c r="D162" i="4"/>
  <c r="D171" i="4"/>
  <c r="D183" i="4"/>
  <c r="D194" i="4"/>
  <c r="D142" i="4"/>
  <c r="D34" i="4"/>
  <c r="D33" i="4" s="1"/>
  <c r="F33" i="4"/>
  <c r="C18" i="4"/>
  <c r="D18" i="4"/>
  <c r="D37" i="4"/>
  <c r="C37" i="4"/>
  <c r="C47" i="4"/>
  <c r="C43" i="4" s="1"/>
  <c r="D47" i="4"/>
  <c r="D43" i="4" s="1"/>
  <c r="D193" i="4"/>
  <c r="F192" i="4"/>
  <c r="C157" i="4"/>
  <c r="C156" i="4" s="1"/>
  <c r="D131" i="4"/>
  <c r="D115" i="4"/>
  <c r="C149" i="4"/>
  <c r="G4" i="4"/>
  <c r="D16" i="4"/>
  <c r="C16" i="4"/>
  <c r="C70" i="4"/>
  <c r="C80" i="4"/>
  <c r="C82" i="4"/>
  <c r="D82" i="4"/>
  <c r="D89" i="4"/>
  <c r="D97" i="4"/>
  <c r="C97" i="4"/>
  <c r="C136" i="4"/>
  <c r="D152" i="4"/>
  <c r="C152" i="4"/>
  <c r="C184" i="4"/>
  <c r="C22" i="4"/>
  <c r="C21" i="4" s="1"/>
  <c r="C154" i="4"/>
  <c r="D19" i="4"/>
  <c r="C174" i="4"/>
  <c r="C173" i="4" s="1"/>
  <c r="C148" i="4"/>
  <c r="F35" i="4"/>
  <c r="F43" i="4"/>
  <c r="G54" i="4"/>
  <c r="F96" i="4"/>
  <c r="F123" i="4"/>
  <c r="F177" i="4"/>
  <c r="F172" i="4" s="1"/>
  <c r="D7" i="4"/>
  <c r="D20" i="4"/>
  <c r="C20" i="4"/>
  <c r="D31" i="4"/>
  <c r="C60" i="4"/>
  <c r="C68" i="4"/>
  <c r="C75" i="4"/>
  <c r="C71" i="4" s="1"/>
  <c r="D75" i="4"/>
  <c r="D71" i="4" s="1"/>
  <c r="C85" i="4"/>
  <c r="D103" i="4"/>
  <c r="D102" i="4" s="1"/>
  <c r="C103" i="4"/>
  <c r="C102" i="4" s="1"/>
  <c r="C106" i="4"/>
  <c r="D133" i="4"/>
  <c r="C133" i="4"/>
  <c r="C161" i="4"/>
  <c r="C160" i="4" s="1"/>
  <c r="F160" i="4"/>
  <c r="D186" i="4"/>
  <c r="D185" i="4" s="1"/>
  <c r="D177" i="4" s="1"/>
  <c r="F185" i="4"/>
  <c r="D23" i="4"/>
  <c r="C23" i="4"/>
  <c r="C55" i="4"/>
  <c r="D55" i="4"/>
  <c r="D54" i="4" s="1"/>
  <c r="C64" i="4"/>
  <c r="F62" i="4"/>
  <c r="C92" i="4"/>
  <c r="D92" i="4"/>
  <c r="D111" i="4"/>
  <c r="C111" i="4"/>
  <c r="C121" i="4"/>
  <c r="C120" i="4" s="1"/>
  <c r="F120" i="4"/>
  <c r="D121" i="4"/>
  <c r="D120" i="4" s="1"/>
  <c r="C79" i="4"/>
  <c r="F156" i="4"/>
  <c r="G167" i="4"/>
  <c r="G142" i="4" s="1"/>
  <c r="G100" i="4" s="1"/>
  <c r="D11" i="4"/>
  <c r="C15" i="4"/>
  <c r="C158" i="4"/>
  <c r="F71" i="4"/>
  <c r="D12" i="4"/>
  <c r="C12" i="4"/>
  <c r="C25" i="4"/>
  <c r="C34" i="4"/>
  <c r="C33" i="4" s="1"/>
  <c r="C36" i="4"/>
  <c r="C35" i="4" s="1"/>
  <c r="D40" i="4"/>
  <c r="C40" i="4"/>
  <c r="C53" i="4"/>
  <c r="C48" i="4" s="1"/>
  <c r="F48" i="4"/>
  <c r="C57" i="4"/>
  <c r="D66" i="4"/>
  <c r="D62" i="4" s="1"/>
  <c r="D81" i="4"/>
  <c r="D88" i="4"/>
  <c r="C88" i="4"/>
  <c r="C91" i="4"/>
  <c r="C90" i="4" s="1"/>
  <c r="F90" i="4"/>
  <c r="D94" i="4"/>
  <c r="C110" i="4"/>
  <c r="D114" i="4"/>
  <c r="C126" i="4"/>
  <c r="C141" i="4"/>
  <c r="D145" i="4"/>
  <c r="C166" i="4"/>
  <c r="D190" i="4"/>
  <c r="D189" i="4" s="1"/>
  <c r="C190" i="4"/>
  <c r="C189" i="4" s="1"/>
  <c r="C177" i="4" s="1"/>
  <c r="C193" i="4"/>
  <c r="C192" i="4" s="1"/>
  <c r="C10" i="4"/>
  <c r="D10" i="4"/>
  <c r="G62" i="4"/>
  <c r="G177" i="4"/>
  <c r="G172" i="4" s="1"/>
  <c r="C142" i="4" l="1"/>
  <c r="C62" i="4"/>
  <c r="C101" i="4"/>
  <c r="F4" i="4"/>
  <c r="F101" i="4"/>
  <c r="F100" i="4" s="1"/>
  <c r="C4" i="4"/>
  <c r="D192" i="4"/>
  <c r="D172" i="4" s="1"/>
  <c r="D4" i="4"/>
  <c r="F142" i="4"/>
  <c r="G42" i="4"/>
  <c r="D42" i="4"/>
  <c r="D101" i="4"/>
  <c r="D100" i="4" s="1"/>
  <c r="F42" i="4"/>
  <c r="F3" i="4" s="1"/>
  <c r="G3" i="4"/>
  <c r="C172" i="4"/>
  <c r="C100" i="4"/>
  <c r="C54" i="4"/>
  <c r="C42" i="4" s="1"/>
  <c r="C3" i="4" s="1"/>
  <c r="D3" i="4" l="1"/>
</calcChain>
</file>

<file path=xl/sharedStrings.xml><?xml version="1.0" encoding="utf-8"?>
<sst xmlns="http://schemas.openxmlformats.org/spreadsheetml/2006/main" count="201" uniqueCount="201">
  <si>
    <t>ÍNDICE</t>
  </si>
  <si>
    <t>NOMBRE</t>
  </si>
  <si>
    <t>ACTIVO</t>
  </si>
  <si>
    <t>ACTIVO CIRCULANTE</t>
  </si>
  <si>
    <t>Efectivo y equivalentes</t>
  </si>
  <si>
    <t>Efectivo</t>
  </si>
  <si>
    <t>Bancos/tesorería</t>
  </si>
  <si>
    <t>Bancos/dependencias y otros</t>
  </si>
  <si>
    <t>Inversiones temporales (hasta 3 meses)</t>
  </si>
  <si>
    <t>Fondos con afectación específica</t>
  </si>
  <si>
    <t>Depósitos de fondos de terceros en garantía y/o administración</t>
  </si>
  <si>
    <t>Otros efectivos y equivalentes</t>
  </si>
  <si>
    <t>Derechos a recibir efectivo o equivalentes</t>
  </si>
  <si>
    <t>Inversiones financieras de corto plazo</t>
  </si>
  <si>
    <t>Cuentas por cobrar a corto plazo</t>
  </si>
  <si>
    <t>Deudores diversos por cobrar a corto plazo</t>
  </si>
  <si>
    <t>Ingresos por recuperar a corto plazo</t>
  </si>
  <si>
    <t>Préstamos otorgados a corto plazo</t>
  </si>
  <si>
    <t>Otros derechos a recibir efectivo o equivalentes a corto plazo</t>
  </si>
  <si>
    <t>Derechos a recibir bienes o servicios</t>
  </si>
  <si>
    <t>Anticipo a proveedores por adquisición de bienes y prestación de servicios a corto plazo</t>
  </si>
  <si>
    <t>Anticipo a proveedores por adquisición de bienes inmuebles y muebles a corto plazo</t>
  </si>
  <si>
    <t>Anticipo a proveedores por adquisición de bienes intangibles a corto plazo</t>
  </si>
  <si>
    <t>Anticipo a contratistas por obras públicas a corto plazo</t>
  </si>
  <si>
    <t>Otros derechos a recibir bienes o servicios a corto plazo</t>
  </si>
  <si>
    <t>Inventarios</t>
  </si>
  <si>
    <t>Inventario de mercancías para venta</t>
  </si>
  <si>
    <t>Inventario de mercancías terminadas</t>
  </si>
  <si>
    <t>Inventario de mercancías en proceso de elaboración</t>
  </si>
  <si>
    <t>Inventario de materias primas, materiales y suministros para producción</t>
  </si>
  <si>
    <t>Bienes en tránsito</t>
  </si>
  <si>
    <t>Almacenes</t>
  </si>
  <si>
    <t>Almacén de materiales y suministros de consumo</t>
  </si>
  <si>
    <t>Estimación por pérdidas o deterioro de activos circulantes</t>
  </si>
  <si>
    <t>Estimaciones para cuentas incobrables por derechos a recibir efectivo o equivalentes</t>
  </si>
  <si>
    <t>Estimación por deterioro de inventarios</t>
  </si>
  <si>
    <t>Otros activos circulantes</t>
  </si>
  <si>
    <t>Valores en garantía</t>
  </si>
  <si>
    <t>Bienes en garantía (excluye depósitos de fondos)</t>
  </si>
  <si>
    <t>Bienes derivados de embargos, decomisos, aseguramientos y dación en pago</t>
  </si>
  <si>
    <t>ACTIVO NO CIRCULANTE</t>
  </si>
  <si>
    <t>Inversiones financieras a largo plazo</t>
  </si>
  <si>
    <t>Inversiones a largo plazo</t>
  </si>
  <si>
    <t>Títulos y valores a largo plazo</t>
  </si>
  <si>
    <t>Fideicomisos, mandatos y contratos análogos</t>
  </si>
  <si>
    <t>Participaciones y aportaciones de capital</t>
  </si>
  <si>
    <t>Derechos a recibir efectivo o equivalentes a largo plazo</t>
  </si>
  <si>
    <t>Documentos por cobrar a largo plazo</t>
  </si>
  <si>
    <t>Deudores diversos a largo plazo</t>
  </si>
  <si>
    <t>Ingresos por recuperar a largo plazo</t>
  </si>
  <si>
    <t>Préstamos otorgados a largo plazo</t>
  </si>
  <si>
    <t>Otros derechos a recibir efectivo o equivalentes a largo plazo</t>
  </si>
  <si>
    <t>Bienes inmuebles, infraestructura y construcciones en proceso</t>
  </si>
  <si>
    <t>Terrenos</t>
  </si>
  <si>
    <t>Viviendas</t>
  </si>
  <si>
    <t>Edificios no habitacionales</t>
  </si>
  <si>
    <t>Infraestructura</t>
  </si>
  <si>
    <t>Construcciones en proceso en bienes de dominio público</t>
  </si>
  <si>
    <t>Construcciones en proceso en bienes propios</t>
  </si>
  <si>
    <t>Otros bienes inmuebles</t>
  </si>
  <si>
    <t>Bienes muebles</t>
  </si>
  <si>
    <t>Mobiliario y equipo de administración</t>
  </si>
  <si>
    <t>Mobiliario y equipo educacional y recreativo</t>
  </si>
  <si>
    <t>Equipo e instrumental médico y de laboratorio</t>
  </si>
  <si>
    <t>Equipo de defensa y seguridad</t>
  </si>
  <si>
    <t>Maquinaria, otros equipos y herramientas</t>
  </si>
  <si>
    <t>Colecciones, obras de arte y objetos valiosos</t>
  </si>
  <si>
    <t>Activos biológicos</t>
  </si>
  <si>
    <t>Activos intangibles</t>
  </si>
  <si>
    <t>Software</t>
  </si>
  <si>
    <t>Patentes, marcas y derechos</t>
  </si>
  <si>
    <t>Concesiones y franquicias</t>
  </si>
  <si>
    <t>Licencias</t>
  </si>
  <si>
    <t>Otros activos intangibles</t>
  </si>
  <si>
    <t>Depreciación acumulada de bienes inmuebles</t>
  </si>
  <si>
    <t>Depreciación acumulada de infraestructura</t>
  </si>
  <si>
    <t>Depreciación acumulada de bienes muebles</t>
  </si>
  <si>
    <t>Deterioro acumulado de activos biológicos</t>
  </si>
  <si>
    <t>Amortización acumulada de activos intangibles</t>
  </si>
  <si>
    <t>Activos diferidos</t>
  </si>
  <si>
    <t>Estudios, formulación y evaluación de proyectos</t>
  </si>
  <si>
    <t>Derechos sobre bienes en régimen de arrendamiento financiero</t>
  </si>
  <si>
    <t>Gastos pagados por adelantado a largo plazo</t>
  </si>
  <si>
    <t>Anticipos a largo plazo</t>
  </si>
  <si>
    <t>Beneficios al retiro de empleados pagados por adelantado</t>
  </si>
  <si>
    <t>Otros activos diferidos</t>
  </si>
  <si>
    <t>Estimaciones por pérdida de cuentas incobrables de documentos por cobrar a largo plazo</t>
  </si>
  <si>
    <t>Estimaciones por pérdida de cuentas incobrables de deudores diversos por cobrar a largo plazo</t>
  </si>
  <si>
    <t>Estimaciones por pérdida de cuentas incobrables de ingresos por cobrar a largo plazo</t>
  </si>
  <si>
    <t>Estimaciones por pérdida de cuentas incobrables de préstamos otorgados a largo plazo</t>
  </si>
  <si>
    <t>Estimaciones por pérdida de otras cuentas incobrables a largo plazo</t>
  </si>
  <si>
    <t>Otros activos no circulantes</t>
  </si>
  <si>
    <t>Bienes en concesión</t>
  </si>
  <si>
    <t>Bienes en arrendamiento financiero</t>
  </si>
  <si>
    <t>Bienes en comodato</t>
  </si>
  <si>
    <t>PASIVO</t>
  </si>
  <si>
    <t>PASIVO CIRCULANTE</t>
  </si>
  <si>
    <t>Cuentas por pagar a corto plazo</t>
  </si>
  <si>
    <t>Servicios personales por pagar a corto plazo</t>
  </si>
  <si>
    <t>Proveedores por pagar a corto plazo</t>
  </si>
  <si>
    <t>Contratistas por obras públicas por pagar a corto plazo</t>
  </si>
  <si>
    <t>Participaciones y aportaciones por pagar a corto plazo</t>
  </si>
  <si>
    <t>Transferencias otorgadas por pagar a corto plazo</t>
  </si>
  <si>
    <t>Intereses, comisiones y otros gastos de la deuda pública por pagar a corto plazo</t>
  </si>
  <si>
    <t>Retenciones y contribuciones por pagar a corto plazo</t>
  </si>
  <si>
    <t>Devoluciones de la ley de ingresos por pagar a corto plazo</t>
  </si>
  <si>
    <t>Otras cuentas por pagar a corto plazo</t>
  </si>
  <si>
    <t>Documentos por pagar a corto plazo</t>
  </si>
  <si>
    <t>Documentos comerciales por pagar a corto plazo</t>
  </si>
  <si>
    <t>Documentos con contratistas por obras públicas por pagar a corto plazo</t>
  </si>
  <si>
    <t>Otros documentos por pagar a corto plazo</t>
  </si>
  <si>
    <t>Porción a corto plazo de la deuda pública a largo plazo</t>
  </si>
  <si>
    <t>Porción a corto plazo de la deuda pública interna</t>
  </si>
  <si>
    <t>Porción a corto plazo de la deuda pública externa</t>
  </si>
  <si>
    <t>Porción a corto plazo de arrendamiento financiero</t>
  </si>
  <si>
    <t>Títulos y valores a corto plazo</t>
  </si>
  <si>
    <t>Títulos y valores de la deuda pública interna a corto plazo</t>
  </si>
  <si>
    <t>Títulos y valores de la deuda pública externa a corto plazo</t>
  </si>
  <si>
    <t>Pasivos diferidos a corto plazo</t>
  </si>
  <si>
    <t>Ingresos cobrados por adelantado a corto plazo</t>
  </si>
  <si>
    <t>Intereses cobrados por adelantado a corto plazo</t>
  </si>
  <si>
    <t>Otros pasivos diferidos a corto plazo</t>
  </si>
  <si>
    <t>Fondos y bienes de terceros en garantía y/o administración a corto plazo</t>
  </si>
  <si>
    <t>Fondos en garantía a corto plazo</t>
  </si>
  <si>
    <t>Fondos en administración a corto plazo</t>
  </si>
  <si>
    <t>Fondos contingentes a corto plazo</t>
  </si>
  <si>
    <t>Fondos de fideicomisos, mandatos y contratos análogos a corto plazo</t>
  </si>
  <si>
    <t>Otros fondos de terceros en garantía y/o administración a corto plazo</t>
  </si>
  <si>
    <t>Valores y bienes en garantía a corto plazo</t>
  </si>
  <si>
    <t>Provisiones a corto plazo</t>
  </si>
  <si>
    <t>Provisión para demandas y juicios a corto plazo</t>
  </si>
  <si>
    <t>Provisión para contingencias a corto plazo</t>
  </si>
  <si>
    <t>Otras provisiones a corto plazo</t>
  </si>
  <si>
    <t>Otros pasivos a corto plazo</t>
  </si>
  <si>
    <t>Ingresos por clasificar</t>
  </si>
  <si>
    <t>Recaudación por participar</t>
  </si>
  <si>
    <t>Otros pasivos circulantes</t>
  </si>
  <si>
    <t>PASIVO NO CIRCULANTE</t>
  </si>
  <si>
    <t>Cuentas por pagar a largo plazo</t>
  </si>
  <si>
    <t>Proveedores por pagar a largo plazo</t>
  </si>
  <si>
    <t>Documentos por pagar a largo plazo</t>
  </si>
  <si>
    <t>Documentos comerciales por pagar a largo plazo</t>
  </si>
  <si>
    <t>Documentos con contratistas por obras públicas por pagar a largo plazo</t>
  </si>
  <si>
    <t>Otros documentos por pagar a largo plazo</t>
  </si>
  <si>
    <t>Deuda pública a largo plazo</t>
  </si>
  <si>
    <t>Títulos y valores de la deuda pública interna a largo plazo</t>
  </si>
  <si>
    <t>Títulos y valores de la deuda pública externa a largo plazo</t>
  </si>
  <si>
    <t>Préstamos de la deuda pública interna por pagar a largo plazo</t>
  </si>
  <si>
    <t>Préstamos de la deuda pública externa por pagar a largo plazo</t>
  </si>
  <si>
    <t>Arrendamiento financiero por pagar a largo plazo</t>
  </si>
  <si>
    <t>Pasivos diferidos a largo plazo</t>
  </si>
  <si>
    <t>Créditos diferidos a largo plazo</t>
  </si>
  <si>
    <t>Otros pasivos diferidos a largo plazo</t>
  </si>
  <si>
    <t>Fondos en garantía a largo plazo</t>
  </si>
  <si>
    <t>Fondos en administración a largo plazo</t>
  </si>
  <si>
    <t>Fondos contingentes a largo plazo</t>
  </si>
  <si>
    <t>Fondos de fideicomisos, mandatos y contratos análogos a largo plazo</t>
  </si>
  <si>
    <t>Otros fondos de terceros en garantía y/o administración a largo plazo</t>
  </si>
  <si>
    <t>Valores y bienes en garantía a largo plazo</t>
  </si>
  <si>
    <t>Provisiones a largo plazo</t>
  </si>
  <si>
    <t>Provisión para demandas y juicios a largo plazo</t>
  </si>
  <si>
    <t>Provisión para pensiones a largo plazo</t>
  </si>
  <si>
    <t>Provisión para contingencias a largo plazo</t>
  </si>
  <si>
    <t>Otras provisiones a largo plazo</t>
  </si>
  <si>
    <t>HACIENDA PÚBLICA/PATRIMONIO CONTRIBUIDO</t>
  </si>
  <si>
    <t>Aportaciones</t>
  </si>
  <si>
    <t>Donaciones de capital</t>
  </si>
  <si>
    <t>Actualización de la hacienda pública/patrimonio</t>
  </si>
  <si>
    <t>Resultados de ejercicios anteriores</t>
  </si>
  <si>
    <t>Revalúos</t>
  </si>
  <si>
    <t>Revalúo de bienes inmuebles</t>
  </si>
  <si>
    <t>Revalúo de bienes muebles</t>
  </si>
  <si>
    <t>Revalúo de bienes intangibles</t>
  </si>
  <si>
    <t>Otros revalúos</t>
  </si>
  <si>
    <t>Reservas</t>
  </si>
  <si>
    <t>Reservas de patrimonio</t>
  </si>
  <si>
    <t>Reservas territoriales</t>
  </si>
  <si>
    <t>Reservas por contingencias</t>
  </si>
  <si>
    <t>Rectificaciones de resultados de ejercicios anteriores</t>
  </si>
  <si>
    <t>Cambios en políticas contables</t>
  </si>
  <si>
    <t>Cambios por errores contables</t>
  </si>
  <si>
    <t>EXCESO O INSUFICIENCIA EN LA ACTUALIZACIÓN DE LA HACIENDA PÚBLICA/PATRIMONIO</t>
  </si>
  <si>
    <t>Resultado por posición monetaria</t>
  </si>
  <si>
    <t>Resultado por tenencia de activos no monetarios</t>
  </si>
  <si>
    <t>Vehículos y equipo de transporte</t>
  </si>
  <si>
    <t>ORIGEN</t>
  </si>
  <si>
    <t>APLICACIÓN</t>
  </si>
  <si>
    <t>HACIENDA PÚBLICA/ PATRIMONIO</t>
  </si>
  <si>
    <t>Deudores por anticipos de la tesorería a corto plazo</t>
  </si>
  <si>
    <t>Depreciación, deterioro y amortización acumulada de bienes</t>
  </si>
  <si>
    <t>Estimación por pérdida o deterioro de activos no circulantes</t>
  </si>
  <si>
    <t>Contratistas por obras públicas por pagar a largo plazo</t>
  </si>
  <si>
    <t>Intereses cobrados por adelantado a largo plazo</t>
  </si>
  <si>
    <t>Fondos y bienes de terceros en garantía y/o en administración a largo plazo</t>
  </si>
  <si>
    <t>HACIENDA PÚBLICA /PATRIMONIO GENERADO</t>
  </si>
  <si>
    <t>Resultados del ejercicio (ahorro/desahorro)</t>
  </si>
  <si>
    <t>@se6#16</t>
  </si>
  <si>
    <t>Adquisición con fondos de terceros</t>
  </si>
  <si>
    <t>PERIODO ACTUAL</t>
  </si>
  <si>
    <t>PERIODO ANTERIOR</t>
  </si>
  <si>
    <t>JUNTA MUNICIPAL DE AGUA POTABLE Y ALCANTARILLADO DE CORTAZAR, GTO.
ESTADO DE CAMBIOS EN LA SITUACIÓN FINANCIERA
DEL 1 DE ENERO AL 31 DE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</si>
</sst>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#,##0.00_ ;[Red]\-#,##0.00\ "/>
  </numFmts>
  <fonts count="13" x14ac:knownFonts="1">
    <font>
      <sz val="8"/>
      <color theme="1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8"/>
      <color indexed="9"/>
      <name val="Arial"/>
      <family val="2"/>
    </font>
    <font>
      <b/>
      <sz val="8"/>
      <color indexed="9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color indexed="9"/>
      <name val="Calibri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31"/>
        <bgColor indexed="31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</cellStyleXfs>
  <cellXfs count="33">
    <xf numFmtId="0" fontId="0" fillId="0" borderId="0" xfId="0"/>
    <xf numFmtId="0" fontId="4" fillId="0" borderId="0" xfId="10" applyFont="1" applyAlignment="1">
      <alignment vertical="top"/>
    </xf>
    <xf numFmtId="0" fontId="4" fillId="0" borderId="0" xfId="10" applyFont="1" applyAlignment="1">
      <alignment horizontal="center" vertical="top"/>
    </xf>
    <xf numFmtId="0" fontId="3" fillId="0" borderId="1" xfId="10" applyNumberFormat="1" applyFont="1" applyFill="1" applyBorder="1" applyAlignment="1">
      <alignment horizontal="center" vertical="top"/>
    </xf>
    <xf numFmtId="0" fontId="3" fillId="0" borderId="2" xfId="10" applyFont="1" applyBorder="1" applyAlignment="1">
      <alignment vertical="top" wrapText="1"/>
    </xf>
    <xf numFmtId="0" fontId="3" fillId="0" borderId="0" xfId="10" applyFont="1" applyAlignment="1">
      <alignment vertical="top"/>
    </xf>
    <xf numFmtId="0" fontId="4" fillId="0" borderId="3" xfId="10" applyNumberFormat="1" applyFont="1" applyFill="1" applyBorder="1" applyAlignment="1">
      <alignment horizontal="center" vertical="top"/>
    </xf>
    <xf numFmtId="0" fontId="4" fillId="0" borderId="0" xfId="10" applyFont="1" applyBorder="1" applyAlignment="1">
      <alignment vertical="top" wrapText="1"/>
    </xf>
    <xf numFmtId="0" fontId="3" fillId="0" borderId="3" xfId="10" applyNumberFormat="1" applyFont="1" applyFill="1" applyBorder="1" applyAlignment="1">
      <alignment horizontal="center" vertical="top"/>
    </xf>
    <xf numFmtId="0" fontId="3" fillId="0" borderId="0" xfId="10" applyFont="1" applyBorder="1" applyAlignment="1">
      <alignment vertical="top" wrapText="1"/>
    </xf>
    <xf numFmtId="0" fontId="4" fillId="0" borderId="4" xfId="10" applyNumberFormat="1" applyFont="1" applyFill="1" applyBorder="1" applyAlignment="1">
      <alignment horizontal="center" vertical="top"/>
    </xf>
    <xf numFmtId="0" fontId="4" fillId="0" borderId="5" xfId="10" applyFont="1" applyBorder="1" applyAlignment="1">
      <alignment vertical="top" wrapText="1"/>
    </xf>
    <xf numFmtId="0" fontId="4" fillId="0" borderId="0" xfId="10" applyFont="1" applyAlignment="1">
      <alignment vertical="top" wrapText="1"/>
    </xf>
    <xf numFmtId="4" fontId="4" fillId="0" borderId="0" xfId="10" applyNumberFormat="1" applyFont="1" applyAlignment="1">
      <alignment vertical="top"/>
    </xf>
    <xf numFmtId="165" fontId="4" fillId="0" borderId="5" xfId="3" applyNumberFormat="1" applyFont="1" applyBorder="1" applyAlignment="1" applyProtection="1">
      <alignment vertical="top" wrapText="1"/>
      <protection locked="0"/>
    </xf>
    <xf numFmtId="165" fontId="4" fillId="0" borderId="6" xfId="3" applyNumberFormat="1" applyFont="1" applyBorder="1" applyAlignment="1" applyProtection="1">
      <alignment vertical="top" wrapText="1"/>
      <protection locked="0"/>
    </xf>
    <xf numFmtId="0" fontId="7" fillId="2" borderId="7" xfId="10" applyFont="1" applyFill="1" applyBorder="1" applyAlignment="1">
      <alignment horizontal="center" vertical="center"/>
    </xf>
    <xf numFmtId="0" fontId="7" fillId="2" borderId="7" xfId="10" applyFont="1" applyFill="1" applyBorder="1" applyAlignment="1" applyProtection="1">
      <alignment horizontal="center" vertical="center"/>
    </xf>
    <xf numFmtId="0" fontId="6" fillId="0" borderId="0" xfId="0" applyFont="1"/>
    <xf numFmtId="0" fontId="10" fillId="3" borderId="8" xfId="0" applyFont="1" applyFill="1" applyBorder="1" applyAlignment="1">
      <alignment horizontal="center" vertical="center" wrapText="1"/>
    </xf>
    <xf numFmtId="4" fontId="11" fillId="4" borderId="9" xfId="10" applyNumberFormat="1" applyFont="1" applyFill="1" applyBorder="1" applyAlignment="1">
      <alignment vertical="top" wrapText="1"/>
    </xf>
    <xf numFmtId="4" fontId="11" fillId="5" borderId="9" xfId="10" applyNumberFormat="1" applyFont="1" applyFill="1" applyBorder="1" applyAlignment="1">
      <alignment vertical="top" wrapText="1"/>
    </xf>
    <xf numFmtId="4" fontId="2" fillId="5" borderId="9" xfId="5" applyNumberFormat="1" applyFont="1" applyFill="1" applyBorder="1" applyAlignment="1">
      <alignment vertical="top"/>
    </xf>
    <xf numFmtId="4" fontId="2" fillId="4" borderId="9" xfId="5" applyNumberFormat="1" applyFont="1" applyFill="1" applyBorder="1" applyAlignment="1">
      <alignment vertical="top"/>
    </xf>
    <xf numFmtId="4" fontId="2" fillId="5" borderId="10" xfId="5" applyNumberFormat="1" applyFont="1" applyFill="1" applyBorder="1" applyAlignment="1">
      <alignment vertical="top"/>
    </xf>
    <xf numFmtId="4" fontId="11" fillId="0" borderId="9" xfId="10" applyNumberFormat="1" applyFont="1" applyFill="1" applyBorder="1" applyAlignment="1">
      <alignment vertical="top" wrapText="1"/>
    </xf>
    <xf numFmtId="4" fontId="11" fillId="0" borderId="11" xfId="10" applyNumberFormat="1" applyFont="1" applyFill="1" applyBorder="1" applyAlignment="1">
      <alignment vertical="top" wrapText="1"/>
    </xf>
    <xf numFmtId="4" fontId="2" fillId="0" borderId="9" xfId="2" applyNumberFormat="1" applyFont="1" applyBorder="1" applyAlignment="1">
      <alignment vertical="top"/>
    </xf>
    <xf numFmtId="4" fontId="11" fillId="0" borderId="12" xfId="10" applyNumberFormat="1" applyFont="1" applyFill="1" applyBorder="1" applyAlignment="1">
      <alignment vertical="top" wrapText="1"/>
    </xf>
    <xf numFmtId="4" fontId="2" fillId="0" borderId="12" xfId="2" applyNumberFormat="1" applyFont="1" applyBorder="1" applyAlignment="1">
      <alignment vertical="top"/>
    </xf>
    <xf numFmtId="0" fontId="7" fillId="2" borderId="13" xfId="10" applyFont="1" applyFill="1" applyBorder="1" applyAlignment="1" applyProtection="1">
      <alignment horizontal="center" vertical="center" wrapText="1"/>
      <protection locked="0"/>
    </xf>
    <xf numFmtId="0" fontId="7" fillId="2" borderId="14" xfId="10" applyFont="1" applyFill="1" applyBorder="1" applyAlignment="1" applyProtection="1">
      <alignment horizontal="center" vertical="center" wrapText="1"/>
      <protection locked="0"/>
    </xf>
    <xf numFmtId="0" fontId="7" fillId="2" borderId="15" xfId="10" applyFont="1" applyFill="1" applyBorder="1" applyAlignment="1" applyProtection="1">
      <alignment horizontal="center" vertical="center" wrapText="1"/>
      <protection locked="0"/>
    </xf>
  </cellXfs>
  <cellStyles count="18">
    <cellStyle name="Euro" xfId="1"/>
    <cellStyle name="Millares" xfId="2" builtinId="3"/>
    <cellStyle name="Millares 2" xfId="3"/>
    <cellStyle name="Millares 2 2" xfId="4"/>
    <cellStyle name="Millares 2 2 2" xfId="5"/>
    <cellStyle name="Millares 2 3" xfId="6"/>
    <cellStyle name="Millares 3" xfId="7"/>
    <cellStyle name="Moneda 2" xfId="8"/>
    <cellStyle name="Normal" xfId="0" builtinId="0"/>
    <cellStyle name="Normal 2" xfId="9"/>
    <cellStyle name="Normal 2 2" xfId="10"/>
    <cellStyle name="Normal 3" xfId="11"/>
    <cellStyle name="Normal 4" xfId="12"/>
    <cellStyle name="Normal 4 2" xfId="13"/>
    <cellStyle name="Normal 5" xfId="14"/>
    <cellStyle name="Normal 5 2" xfId="15"/>
    <cellStyle name="Normal 6" xfId="16"/>
    <cellStyle name="Normal 6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liant\dacaspel\Sistemas%20Aspel\COI6.00\Datos3\01_ESF_09_AP_MES_14%20Programado_Impreso%20y%20Dig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1-1-1-1,F,#4]" advise="1"/>
      <ddeItem name="@CTA[1-1-1-1,F,#4]{1216}" advise="1"/>
      <ddeItem name="@CTA[1-1-1-2,F,#4]" advise="1"/>
      <ddeItem name="@CTA[1-1-1-2,F,#4]{1216}" advise="1"/>
      <ddeItem name="@CTA[1-1-1-3,F,#4]" advise="1"/>
      <ddeItem name="@CTA[1-1-1-3,F,#4]{1216}" advise="1"/>
      <ddeItem name="@CTA[1-1-1-4,F,#4]" advise="1"/>
      <ddeItem name="@CTA[1-1-1-4,F,#4]{1216}" advise="1"/>
      <ddeItem name="@CTA[1-1-1-5,F,#4]" advise="1"/>
      <ddeItem name="@CTA[1-1-1-5,F,#4]{1216}" advise="1"/>
      <ddeItem name="@CTA[1-1-1-6,F,#4]" advise="1"/>
      <ddeItem name="@CTA[1-1-1-6,F,#4]{1216}" advise="1"/>
      <ddeItem name="@CTA[1-1-1-9,F,#4]" advise="1"/>
      <ddeItem name="@CTA[1-1-1-9,F,#4]{1216}" advise="1"/>
      <ddeItem name="@CTA[1-1-2-1,F,#4]" advise="1"/>
      <ddeItem name="@CTA[1-1-2-1,F,#4]{1216}" advise="1"/>
      <ddeItem name="@CTA[1-1-2-2,F,#4]" advise="1"/>
      <ddeItem name="@CTA[1-1-2-2,F,#4]{1216}" advise="1"/>
      <ddeItem name="@CTA[1-1-2-3,F,#4]" advise="1"/>
      <ddeItem name="@CTA[1-1-2-3,F,#4]{1216}" advise="1"/>
      <ddeItem name="@CTA[1-1-2-4,F,#4]" advise="1"/>
      <ddeItem name="@CTA[1-1-2-4,F,#4]{1216}" advise="1"/>
      <ddeItem name="@CTA[1-1-2-5,F,#4]" advise="1"/>
      <ddeItem name="@CTA[1-1-2-5,F,#4]{1216}" advise="1"/>
      <ddeItem name="@CTA[1-1-2-6,F,#4]" advise="1"/>
      <ddeItem name="@CTA[1-1-2-6,F,#4]{1216}" advise="1"/>
      <ddeItem name="@CTA[1-1-2-9,F,#4]" advise="1"/>
      <ddeItem name="@CTA[1-1-2-9,F,#4]{1216}" advise="1"/>
      <ddeItem name="@CTA[1-1-3-1,F,#4]" advise="1"/>
      <ddeItem name="@CTA[1-1-3-1,F,#4]{1216}" advise="1"/>
      <ddeItem name="@CTA[1-1-3-2,F,#4]" advise="1"/>
      <ddeItem name="@CTA[1-1-3-2,F,#4]{1216}" advise="1"/>
      <ddeItem name="@CTA[1-1-3-3,F,#4]" advise="1"/>
      <ddeItem name="@CTA[1-1-3-3,F,#4]{1216}" advise="1"/>
      <ddeItem name="@CTA[1-1-3-4,F,#4]" advise="1"/>
      <ddeItem name="@CTA[1-1-3-4,F,#4]{1216}" advise="1"/>
      <ddeItem name="@CTA[1-1-3-9,F,#4]" advise="1"/>
      <ddeItem name="@CTA[1-1-3-9,F,#4]{1216}" advise="1"/>
      <ddeItem name="@CTA[1-1-4-1,F,#4]" advise="1"/>
      <ddeItem name="@CTA[1-1-4-1,F,#4]{1216}" advise="1"/>
      <ddeItem name="@CTA[1-1-4-2,F,#4]" advise="1"/>
      <ddeItem name="@CTA[1-1-4-2,F,#4]{1216}" advise="1"/>
      <ddeItem name="@CTA[1-1-4-3,F,#4]" advise="1"/>
      <ddeItem name="@CTA[1-1-4-3,F,#4]{1216}" advise="1"/>
      <ddeItem name="@CTA[1-1-4-4,F,#4]" advise="1"/>
      <ddeItem name="@CTA[1-1-4-4,F,#4]{1216}" advise="1"/>
      <ddeItem name="@CTA[1-1-4-5,F,#4]" advise="1"/>
      <ddeItem name="@CTA[1-1-4-5,F,#4]{1216}" advise="1"/>
      <ddeItem name="@CTA[1-1-5-1,F,#4]" advise="1"/>
      <ddeItem name="@CTA[1-1-5-1,F,#4]{1216}" advise="1"/>
      <ddeItem name="@CTA[1-1-6-1,F,#4]" advise="1"/>
      <ddeItem name="@CTA[1-1-6-1,F,#4]{1216}" advise="1"/>
      <ddeItem name="@CTA[1-1-6-2,F,#4]" advise="1"/>
      <ddeItem name="@CTA[1-1-6-2,F,#4]{1216}" advise="1"/>
      <ddeItem name="@CTA[1-1-9-1,F,#4]" advise="1"/>
      <ddeItem name="@CTA[1-1-9-1,F,#4]{1216}" advise="1"/>
      <ddeItem name="@CTA[1-1-9-2,F,#4]" advise="1"/>
      <ddeItem name="@CTA[1-1-9-2,F,#4]{1216}" advise="1"/>
      <ddeItem name="@CTA[1-1-9-3,F,#4]" advise="1"/>
      <ddeItem name="@CTA[1-1-9-3,F,#4]{1216}" advise="1"/>
      <ddeItem name="@CTA[1-2-1-1,F,#4]" advise="1"/>
      <ddeItem name="@CTA[1-2-1-1,F,#4]{1216}" advise="1"/>
      <ddeItem name="@CTA[1-2-1-2,F,#4]" advise="1"/>
      <ddeItem name="@CTA[1-2-1-2,F,#4]{1216}" advise="1"/>
      <ddeItem name="@CTA[1-2-1-3,F,#4]" advise="1"/>
      <ddeItem name="@CTA[1-2-1-3,F,#4]{1216}" advise="1"/>
      <ddeItem name="@CTA[1-2-1-4,F,#4]" advise="1"/>
      <ddeItem name="@CTA[1-2-1-4,F,#4]{1216}" advise="1"/>
      <ddeItem name="@CTA[1-2-2-1,F,#4]" advise="1"/>
      <ddeItem name="@CTA[1-2-2-1,F,#4]{1216}" advise="1"/>
      <ddeItem name="@CTA[1-2-2-2,F,#4]" advise="1"/>
      <ddeItem name="@CTA[1-2-2-2,F,#4]{1216}" advise="1"/>
      <ddeItem name="@CTA[1-2-2-3,F,#4]" advise="1"/>
      <ddeItem name="@CTA[1-2-2-3,F,#4]{1216}" advise="1"/>
      <ddeItem name="@CTA[1-2-2-4,F,#4]" advise="1"/>
      <ddeItem name="@CTA[1-2-2-4,F,#4]{1216}" advise="1"/>
      <ddeItem name="@CTA[1-2-2-9,F,#4]" advise="1"/>
      <ddeItem name="@CTA[1-2-2-9,F,#4]{1216}" advise="1"/>
      <ddeItem name="@CTA[1-2-3-1,F,#4]" advise="1"/>
      <ddeItem name="@CTA[1-2-3-1,F,#4]{1216}" advise="1"/>
      <ddeItem name="@CTA[1-2-3-2,F,#4]" advise="1"/>
      <ddeItem name="@CTA[1-2-3-2,F,#4]{1216}" advise="1"/>
      <ddeItem name="@CTA[1-2-3-3,F,#4]" advise="1"/>
      <ddeItem name="@CTA[1-2-3-3,F,#4]{1216}" advise="1"/>
      <ddeItem name="@CTA[1-2-3-4,F,#4]" advise="1"/>
      <ddeItem name="@CTA[1-2-3-4,F,#4]{1216}" advise="1"/>
      <ddeItem name="@CTA[1-2-3-5,F,#4]" advise="1"/>
      <ddeItem name="@CTA[1-2-3-5,F,#4]{1216}" advise="1"/>
      <ddeItem name="@CTA[1-2-3-6,F,#4]" advise="1"/>
      <ddeItem name="@CTA[1-2-3-6,F,#4]{1216}" advise="1"/>
      <ddeItem name="@CTA[1-2-3-9,F,#4]" advise="1"/>
      <ddeItem name="@CTA[1-2-3-9,F,#4]{1216}" advise="1"/>
      <ddeItem name="@CTA[1-2-4-1,F,#4]" advise="1"/>
      <ddeItem name="@CTA[1-2-4-1,F,#4]{1216}" advise="1"/>
      <ddeItem name="@CTA[1-2-4-2,F,#4]" advise="1"/>
      <ddeItem name="@CTA[1-2-4-2,F,#4]{1216}" advise="1"/>
      <ddeItem name="@CTA[1-2-4-3,F,#4]" advise="1"/>
      <ddeItem name="@CTA[1-2-4-3,F,#4]{1216}" advise="1"/>
      <ddeItem name="@CTA[1-2-4-4,F,#4]" advise="1"/>
      <ddeItem name="@CTA[1-2-4-4,F,#4]{1216}" advise="1"/>
      <ddeItem name="@CTA[1-2-4-5,F,#4]" advise="1"/>
      <ddeItem name="@CTA[1-2-4-5,F,#4]{1216}" advise="1"/>
      <ddeItem name="@CTA[1-2-4-6,F,#4]" advise="1"/>
      <ddeItem name="@CTA[1-2-4-6,F,#4]{1216}" advise="1"/>
      <ddeItem name="@CTA[1-2-4-7,F,#4]" advise="1"/>
      <ddeItem name="@CTA[1-2-4-7,F,#4]{1216}" advise="1"/>
      <ddeItem name="@CTA[1-2-4-8,F,#4]" advise="1"/>
      <ddeItem name="@CTA[1-2-4-8,F,#4]{1216}" advise="1"/>
      <ddeItem name="@CTA[1-2-5-1,F,#4]" advise="1"/>
      <ddeItem name="@CTA[1-2-5-1,F,#4]{1216}" advise="1"/>
      <ddeItem name="@CTA[1-2-5-2,F,#4]" advise="1"/>
      <ddeItem name="@CTA[1-2-5-2,F,#4]{1216}" advise="1"/>
      <ddeItem name="@CTA[1-2-5-3,F,#4]" advise="1"/>
      <ddeItem name="@CTA[1-2-5-3,F,#4]{1216}" advise="1"/>
      <ddeItem name="@CTA[1-2-5-4,F,#4]" advise="1"/>
      <ddeItem name="@CTA[1-2-5-4,F,#4]{1216}" advise="1"/>
      <ddeItem name="@CTA[1-2-5-9,F,#4]" advise="1"/>
      <ddeItem name="@CTA[1-2-5-9,F,#4]{1216}" advise="1"/>
      <ddeItem name="@CTA[1-2-6-1,F,#4]" advise="1"/>
      <ddeItem name="@CTA[1-2-6-1,F,#4]{1216}" advise="1"/>
      <ddeItem name="@CTA[1-2-6-2,F,#4]" advise="1"/>
      <ddeItem name="@CTA[1-2-6-2,F,#4]{1216}" advise="1"/>
      <ddeItem name="@CTA[1-2-6-3,F,#4]" advise="1"/>
      <ddeItem name="@CTA[1-2-6-3,F,#4]{1216}" advise="1"/>
      <ddeItem name="@CTA[1-2-6-4,F,#4]" advise="1"/>
      <ddeItem name="@CTA[1-2-6-4,F,#4]{1216}" advise="1"/>
      <ddeItem name="@CTA[1-2-6-5,F,#4]" advise="1"/>
      <ddeItem name="@CTA[1-2-6-5,F,#4]{1216}" advise="1"/>
      <ddeItem name="@CTA[1-2-7-1,F,#4]" advise="1"/>
      <ddeItem name="@CTA[1-2-7-1,F,#4]{1216}" advise="1"/>
      <ddeItem name="@CTA[1-2-7-2,F,#4]" advise="1"/>
      <ddeItem name="@CTA[1-2-7-2,F,#4]{1216}" advise="1"/>
      <ddeItem name="@CTA[1-2-7-3,F,#4]" advise="1"/>
      <ddeItem name="@CTA[1-2-7-3,F,#4]{1216}" advise="1"/>
      <ddeItem name="@CTA[1-2-7-4,F,#4]" advise="1"/>
      <ddeItem name="@CTA[1-2-7-4,F,#4]{1216}" advise="1"/>
      <ddeItem name="@CTA[1-2-7-5,F,#4]" advise="1"/>
      <ddeItem name="@CTA[1-2-7-5,F,#4]{1216}" advise="1"/>
      <ddeItem name="@CTA[1-2-7-9,F,#4]" advise="1"/>
      <ddeItem name="@CTA[1-2-7-9,F,#4]{1216}" advise="1"/>
      <ddeItem name="@CTA[1-2-8-1,F,#4]" advise="1"/>
      <ddeItem name="@CTA[1-2-8-1,F,#4]{1216}" advise="1"/>
      <ddeItem name="@CTA[1-2-8-2,F,#4]" advise="1"/>
      <ddeItem name="@CTA[1-2-8-2,F,#4]{1216}" advise="1"/>
      <ddeItem name="@CTA[1-2-8-3,F,#4]" advise="1"/>
      <ddeItem name="@CTA[1-2-8-3,F,#4]{1216}" advise="1"/>
      <ddeItem name="@CTA[1-2-8-4,F,#4]" advise="1"/>
      <ddeItem name="@CTA[1-2-8-4,F,#4]{1216}" advise="1"/>
      <ddeItem name="@CTA[1-2-8-9,F,#4]" advise="1"/>
      <ddeItem name="@CTA[1-2-8-9,F,#4]{1216}" advise="1"/>
      <ddeItem name="@CTA[1-2-9-1,F,#4]" advise="1"/>
      <ddeItem name="@CTA[1-2-9-1,F,#4]{1216}" advise="1"/>
      <ddeItem name="@CTA[1-2-9-2,F,#4]" advise="1"/>
      <ddeItem name="@CTA[1-2-9-2,F,#4]{1216}" advise="1"/>
      <ddeItem name="@CTA[1-2-9-3,F,#4]" advise="1"/>
      <ddeItem name="@CTA[1-2-9-3,F,#4]{1216}" advise="1"/>
      <ddeItem name="@CTA[2-1-1-1,F,#4]" advise="1"/>
      <ddeItem name="@CTA[2-1-1-1,F,#4]{1216}" advise="1"/>
      <ddeItem name="@CTA[2-1-1-2,F,#4]" advise="1"/>
      <ddeItem name="@CTA[2-1-1-2,F,#4]{1216}" advise="1"/>
      <ddeItem name="@CTA[2-1-1-3,F,#4]" advise="1"/>
      <ddeItem name="@CTA[2-1-1-3,F,#4]{1216}" advise="1"/>
      <ddeItem name="@CTA[2-1-1-4,F,#4]" advise="1"/>
      <ddeItem name="@CTA[2-1-1-4,F,#4]{1216}" advise="1"/>
      <ddeItem name="@CTA[2-1-1-5,F,#4]" advise="1"/>
      <ddeItem name="@CTA[2-1-1-5,F,#4]{1216}" advise="1"/>
      <ddeItem name="@CTA[2-1-1-6,F,#4]" advise="1"/>
      <ddeItem name="@CTA[2-1-1-6,F,#4]{1216}" advise="1"/>
      <ddeItem name="@CTA[2-1-1-7,F,#4]" advise="1"/>
      <ddeItem name="@CTA[2-1-1-7,F,#4]{1216}" advise="1"/>
      <ddeItem name="@CTA[2-1-1-8,F,#4]" advise="1"/>
      <ddeItem name="@CTA[2-1-1-8,F,#4]{1216}" advise="1"/>
      <ddeItem name="@CTA[2-1-1-9,F,#4]" advise="1"/>
      <ddeItem name="@CTA[2-1-1-9,F,#4]{1216}" advise="1"/>
      <ddeItem name="@CTA[2-1-2-1,F,#4]" advise="1"/>
      <ddeItem name="@CTA[2-1-2-1,F,#4]{1216}" advise="1"/>
      <ddeItem name="@CTA[2-1-2-2,F,#4]" advise="1"/>
      <ddeItem name="@CTA[2-1-2-2,F,#4]{1216}" advise="1"/>
      <ddeItem name="@CTA[2-1-2-9,F,#4]" advise="1"/>
      <ddeItem name="@CTA[2-1-2-9,F,#4]{1216}" advise="1"/>
      <ddeItem name="@CTA[2-1-3-1,F,#4]" advise="1"/>
      <ddeItem name="@CTA[2-1-3-1,F,#4]{1216}" advise="1"/>
      <ddeItem name="@CTA[2-1-3-2,F,#4]" advise="1"/>
      <ddeItem name="@CTA[2-1-3-2,F,#4]{1216}" advise="1"/>
      <ddeItem name="@CTA[2-1-3-3,F,#4]" advise="1"/>
      <ddeItem name="@CTA[2-1-3-3,F,#4]{1216}" advise="1"/>
      <ddeItem name="@CTA[2-1-4-1,F,#4]" advise="1"/>
      <ddeItem name="@CTA[2-1-4-1,F,#4]{1216}" advise="1"/>
      <ddeItem name="@CTA[2-1-4-2,F,#4]" advise="1"/>
      <ddeItem name="@CTA[2-1-4-2,F,#4]{1216}" advise="1"/>
      <ddeItem name="@CTA[2-1-5-1,F,#4]" advise="1"/>
      <ddeItem name="@CTA[2-1-5-1,F,#4]{1216}" advise="1"/>
      <ddeItem name="@CTA[2-1-5-2,F,#4]" advise="1"/>
      <ddeItem name="@CTA[2-1-5-2,F,#4]{1216}" advise="1"/>
      <ddeItem name="@CTA[2-1-5-9,F,#4]" advise="1"/>
      <ddeItem name="@CTA[2-1-5-9,F,#4]{1216}" advise="1"/>
      <ddeItem name="@CTA[2-1-6-1,F,#4]" advise="1"/>
      <ddeItem name="@CTA[2-1-6-1,F,#4]{1216}" advise="1"/>
      <ddeItem name="@CTA[2-1-6-2,F,#4]" advise="1"/>
      <ddeItem name="@CTA[2-1-6-2,F,#4]{1216}" advise="1"/>
      <ddeItem name="@CTA[2-1-6-3,F,#4]" advise="1"/>
      <ddeItem name="@CTA[2-1-6-3,F,#4]{1216}" advise="1"/>
      <ddeItem name="@CTA[2-1-6-4,F,#4]" advise="1"/>
      <ddeItem name="@CTA[2-1-6-4,F,#4]{1216}" advise="1"/>
      <ddeItem name="@CTA[2-1-6-5,F,#4]" advise="1"/>
      <ddeItem name="@CTA[2-1-6-5,F,#4]{1216}" advise="1"/>
      <ddeItem name="@CTA[2-1-6-6,F,#4]" advise="1"/>
      <ddeItem name="@CTA[2-1-6-6,F,#4]{1216}" advise="1"/>
      <ddeItem name="@CTA[2-1-7-1,F,#4]" advise="1"/>
      <ddeItem name="@CTA[2-1-7-1,F,#4]{1216}" advise="1"/>
      <ddeItem name="@CTA[2-1-7-2,F,#4]" advise="1"/>
      <ddeItem name="@CTA[2-1-7-2,F,#4]{1216}" advise="1"/>
      <ddeItem name="@CTA[2-1-7-9,F,#4]" advise="1"/>
      <ddeItem name="@CTA[2-1-7-9,F,#4]{1216}" advise="1"/>
      <ddeItem name="@CTA[2-1-9-1,F,#4]" advise="1"/>
      <ddeItem name="@CTA[2-1-9-1,F,#4]{1216}" advise="1"/>
      <ddeItem name="@CTA[2-1-9-2,F,#4]" advise="1"/>
      <ddeItem name="@CTA[2-1-9-2,F,#4]{1216}" advise="1"/>
      <ddeItem name="@CTA[2-1-9-9,F,#4]" advise="1"/>
      <ddeItem name="@CTA[2-1-9-9,F,#4]{1216}" advise="1"/>
      <ddeItem name="@CTA[2-2-1-1,F,#4]" advise="1"/>
      <ddeItem name="@CTA[2-2-1-1,F,#4]{1216}" advise="1"/>
      <ddeItem name="@CTA[2-2-1-2,F,#4]" advise="1"/>
      <ddeItem name="@CTA[2-2-1-2,F,#4]{1216}" advise="1"/>
      <ddeItem name="@CTA[2-2-2-1,F,#4]" advise="1"/>
      <ddeItem name="@CTA[2-2-2-1,F,#4]{1216}" advise="1"/>
      <ddeItem name="@CTA[2-2-2-2,F,#4]" advise="1"/>
      <ddeItem name="@CTA[2-2-2-2,F,#4]{1216}" advise="1"/>
      <ddeItem name="@CTA[2-2-2-9,F,#4]" advise="1"/>
      <ddeItem name="@CTA[2-2-2-9,F,#4]{1216}" advise="1"/>
      <ddeItem name="@CTA[2-2-3-1,F,#4]" advise="1"/>
      <ddeItem name="@CTA[2-2-3-1,F,#4]{1216}" advise="1"/>
      <ddeItem name="@CTA[2-2-3-2,F,#4]" advise="1"/>
      <ddeItem name="@CTA[2-2-3-2,F,#4]{1216}" advise="1"/>
      <ddeItem name="@CTA[2-2-3-3,F,#4]" advise="1"/>
      <ddeItem name="@CTA[2-2-3-3,F,#4]{1216}" advise="1"/>
      <ddeItem name="@CTA[2-2-3-4,F,#4]" advise="1"/>
      <ddeItem name="@CTA[2-2-3-4,F,#4]{1216}" advise="1"/>
      <ddeItem name="@CTA[2-2-3-5,F,#4]" advise="1"/>
      <ddeItem name="@CTA[2-2-3-5,F,#4]{1216}" advise="1"/>
      <ddeItem name="@CTA[2-2-4-1,F,#4]" advise="1"/>
      <ddeItem name="@CTA[2-2-4-1,F,#4]{1216}" advise="1"/>
      <ddeItem name="@CTA[2-2-4-2,F,#4]" advise="1"/>
      <ddeItem name="@CTA[2-2-4-2,F,#4]{1216}" advise="1"/>
      <ddeItem name="@CTA[2-2-4-9,F,#4]" advise="1"/>
      <ddeItem name="@CTA[2-2-4-9,F,#4]{1216}" advise="1"/>
      <ddeItem name="@CTA[2-2-5-1,F,#4]" advise="1"/>
      <ddeItem name="@CTA[2-2-5-1,F,#4]{1216}" advise="1"/>
      <ddeItem name="@CTA[2-2-5-2,F,#4]" advise="1"/>
      <ddeItem name="@CTA[2-2-5-2,F,#4]{1216}" advise="1"/>
      <ddeItem name="@CTA[2-2-5-3,F,#4]" advise="1"/>
      <ddeItem name="@CTA[2-2-5-3,F,#4]{1216}" advise="1"/>
      <ddeItem name="@CTA[2-2-5-4,F,#4]" advise="1"/>
      <ddeItem name="@CTA[2-2-5-4,F,#4]{1216}" advise="1"/>
      <ddeItem name="@CTA[2-2-5-5,F,#4]" advise="1"/>
      <ddeItem name="@CTA[2-2-5-5,F,#4]{1216}" advise="1"/>
      <ddeItem name="@CTA[2-2-5-6,F,#4]" advise="1"/>
      <ddeItem name="@CTA[2-2-5-6,F,#4]{1216}" advise="1"/>
      <ddeItem name="@CTA[2-2-6-1,F,#4]" advise="1"/>
      <ddeItem name="@CTA[2-2-6-1,F,#4]{1216}" advise="1"/>
      <ddeItem name="@CTA[2-2-6-2,F,#4]" advise="1"/>
      <ddeItem name="@CTA[2-2-6-2,F,#4]{1216}" advise="1"/>
      <ddeItem name="@CTA[2-2-6-3,F,#4]" advise="1"/>
      <ddeItem name="@CTA[2-2-6-3,F,#4]{1216}" advise="1"/>
      <ddeItem name="@CTA[2-2-6-9,F,#4]" advise="1"/>
      <ddeItem name="@CTA[2-2-6-9,F,#4]{1216}" advise="1"/>
      <ddeItem name="@CTA[3-1-1,F,#3]" advise="1"/>
      <ddeItem name="@CTA[3-1-1,F,#3]{1216}" advise="1"/>
      <ddeItem name="@CTA[3-1-2,F,#3]" advise="1"/>
      <ddeItem name="@CTA[3-1-2,F,#3]{1216}" advise="1"/>
      <ddeItem name="@CTA[3-1-3,F,#3]" advise="1"/>
      <ddeItem name="@CTA[3-1-3,F,#3]{1216}" advise="1"/>
      <ddeItem name="@CTA[3-2-2,F,#3]" advise="1"/>
      <ddeItem name="@CTA[3-2-2,F,#3]{1216}" advise="1"/>
      <ddeItem name="@CTA[3-2-3-1,F,#4]" advise="1"/>
      <ddeItem name="@CTA[3-2-3-1,F,#4]{1216}" advise="1"/>
      <ddeItem name="@CTA[3-2-3-2,F,#4]" advise="1"/>
      <ddeItem name="@CTA[3-2-3-2,F,#4]{1216}" advise="1"/>
      <ddeItem name="@CTA[3-2-3-3,F,#4]" advise="1"/>
      <ddeItem name="@CTA[3-2-3-3,F,#4]{1216}" advise="1"/>
      <ddeItem name="@CTA[3-2-3-9,F,#4]" advise="1"/>
      <ddeItem name="@CTA[3-2-3-9,F,#4]{1216}" advise="1"/>
      <ddeItem name="@CTA[3-2-4-1,F,#4]" advise="1"/>
      <ddeItem name="@CTA[3-2-4-1,F,#4]{1216}" advise="1"/>
      <ddeItem name="@CTA[3-2-4-2,F,#4]" advise="1"/>
      <ddeItem name="@CTA[3-2-4-2,F,#4]{1216}" advise="1"/>
      <ddeItem name="@CTA[3-2-4-3,F,#4]" advise="1"/>
      <ddeItem name="@CTA[3-2-4-3,F,#4]{1216}" advise="1"/>
      <ddeItem name="@CTA[3-2-5-1,F,#4]" advise="1"/>
      <ddeItem name="@CTA[3-2-5-1,F,#4]{1216}" advise="1"/>
      <ddeItem name="@CTA[3-2-5-2,F,#4]" advise="1"/>
      <ddeItem name="@CTA[3-2-5-2,F,#4]{1216}" advise="1"/>
      <ddeItem name="@CTA[3-3-1,F,#3]" advise="1"/>
      <ddeItem name="@CTA[3-3-1,F,#3]{1216}" advise="1"/>
      <ddeItem name="@CTA[3-3-2,F,#3]" advise="1"/>
      <ddeItem name="@CTA[3-3-2,F,#3]{1216}" advise="1"/>
      <ddeItem name="@CTA[4,F,#1]" advise="1"/>
      <ddeItem name="@CTA[4,F,#1]{1216}" advise="1"/>
      <ddeItem name="@CTA[5,F,#1]" advise="1"/>
      <ddeItem name="@CTA[5,F,#1]{1216}" advise="1"/>
      <ddeItem name="StdDocumentName" ole="1" advise="1"/>
    </ddeItems>
  </dd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F"/>
    </sheetNames>
    <sheetDataSet>
      <sheetData sheetId="0">
        <row r="96">
          <cell r="C96">
            <v>0</v>
          </cell>
          <cell r="D9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20"/>
  <sheetViews>
    <sheetView workbookViewId="0"/>
  </sheetViews>
  <sheetFormatPr baseColWidth="10" defaultColWidth="12" defaultRowHeight="11.25" x14ac:dyDescent="0.2"/>
  <sheetData>
    <row r="2020" spans="1:1" x14ac:dyDescent="0.2">
      <c r="A2020" s="18" t="s">
        <v>196</v>
      </c>
    </row>
  </sheetData>
  <sheetProtection sheet="1" objects="1" scenarios="1" selectLockedCells="1"/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5"/>
  <sheetViews>
    <sheetView showGridLines="0" tabSelected="1" zoomScaleNormal="100" workbookViewId="0">
      <pane ySplit="2" topLeftCell="A3" activePane="bottomLeft" state="frozen"/>
      <selection pane="bottomLeft" activeCell="I6" sqref="I6"/>
    </sheetView>
  </sheetViews>
  <sheetFormatPr baseColWidth="10" defaultColWidth="12" defaultRowHeight="11.25" x14ac:dyDescent="0.2"/>
  <cols>
    <col min="1" max="1" width="9.83203125" style="1" customWidth="1"/>
    <col min="2" max="2" width="77" style="12" bestFit="1" customWidth="1"/>
    <col min="3" max="3" width="20.83203125" style="12" customWidth="1"/>
    <col min="4" max="4" width="20.83203125" style="13" customWidth="1"/>
    <col min="5" max="5" width="12" style="1"/>
    <col min="6" max="6" width="19.33203125" style="1" customWidth="1"/>
    <col min="7" max="7" width="21.83203125" style="1" customWidth="1"/>
    <col min="8" max="16384" width="12" style="1"/>
  </cols>
  <sheetData>
    <row r="1" spans="1:7" ht="35.1" customHeight="1" x14ac:dyDescent="0.2">
      <c r="A1" s="30" t="s">
        <v>200</v>
      </c>
      <c r="B1" s="31"/>
      <c r="C1" s="31"/>
      <c r="D1" s="32"/>
    </row>
    <row r="2" spans="1:7" s="2" customFormat="1" ht="15" customHeight="1" x14ac:dyDescent="0.2">
      <c r="A2" s="16" t="s">
        <v>0</v>
      </c>
      <c r="B2" s="17" t="s">
        <v>1</v>
      </c>
      <c r="C2" s="16" t="s">
        <v>185</v>
      </c>
      <c r="D2" s="16" t="s">
        <v>186</v>
      </c>
      <c r="F2" s="19" t="s">
        <v>198</v>
      </c>
      <c r="G2" s="19" t="s">
        <v>199</v>
      </c>
    </row>
    <row r="3" spans="1:7" s="5" customFormat="1" ht="12.75" x14ac:dyDescent="0.2">
      <c r="A3" s="3">
        <v>1000</v>
      </c>
      <c r="B3" s="4" t="s">
        <v>2</v>
      </c>
      <c r="C3" s="25" t="e">
        <f>+C4+C42</f>
        <v>#REF!</v>
      </c>
      <c r="D3" s="26" t="e">
        <f>+D4+D42</f>
        <v>#REF!</v>
      </c>
      <c r="F3" s="20" t="e">
        <f>+F4+F42</f>
        <v>#REF!</v>
      </c>
      <c r="G3" s="20" t="e">
        <f>+G4+G42</f>
        <v>#REF!</v>
      </c>
    </row>
    <row r="4" spans="1:7" ht="12.75" customHeight="1" x14ac:dyDescent="0.2">
      <c r="A4" s="6">
        <v>1100</v>
      </c>
      <c r="B4" s="7" t="s">
        <v>3</v>
      </c>
      <c r="C4" s="25" t="e">
        <f>+C5+C13+C21+C27+C33+C35+C38</f>
        <v>#REF!</v>
      </c>
      <c r="D4" s="26" t="e">
        <f>+D5+D13+D21+D27+D33+D35+D38</f>
        <v>#REF!</v>
      </c>
      <c r="F4" s="21" t="e">
        <f>+F5+F13+F21+F27+F33+F35+F38</f>
        <v>#REF!</v>
      </c>
      <c r="G4" s="21" t="e">
        <f>+G5+G13+G21+G27+G33+G35+G38</f>
        <v>#REF!</v>
      </c>
    </row>
    <row r="5" spans="1:7" ht="12.75" x14ac:dyDescent="0.2">
      <c r="A5" s="6">
        <v>1110</v>
      </c>
      <c r="B5" s="7" t="s">
        <v>4</v>
      </c>
      <c r="C5" s="25" t="e">
        <f>+SUM(C6:C12)</f>
        <v>#REF!</v>
      </c>
      <c r="D5" s="28" t="e">
        <f>+SUM(D6:D12)</f>
        <v>#REF!</v>
      </c>
      <c r="F5" s="20" t="e">
        <f>+SUM(F6:F12)</f>
        <v>#REF!</v>
      </c>
      <c r="G5" s="20" t="e">
        <f>+SUM(G6:G12)</f>
        <v>#REF!</v>
      </c>
    </row>
    <row r="6" spans="1:7" ht="12.75" x14ac:dyDescent="0.2">
      <c r="A6" s="6">
        <v>1111</v>
      </c>
      <c r="B6" s="7" t="s">
        <v>5</v>
      </c>
      <c r="C6" s="27" t="e">
        <f>IF($F6-$G6&lt;0,($F6-$G6)*-1,0)</f>
        <v>#REF!</v>
      </c>
      <c r="D6" s="29" t="e">
        <f>IF($F6-$G6&gt;0,$F6-$G6,0)</f>
        <v>#REF!</v>
      </c>
      <c r="F6" s="22" t="e">
        <f>[1]!'@CTA[1-1-1-1,F,#4]'</f>
        <v>#REF!</v>
      </c>
      <c r="G6" s="22" t="e">
        <f>[1]!'@CTA[1-1-1-1,F,#4]{1216}'</f>
        <v>#REF!</v>
      </c>
    </row>
    <row r="7" spans="1:7" ht="12.75" x14ac:dyDescent="0.2">
      <c r="A7" s="6">
        <v>1112</v>
      </c>
      <c r="B7" s="7" t="s">
        <v>6</v>
      </c>
      <c r="C7" s="27" t="e">
        <f t="shared" ref="C7:C41" si="0">IF($F7-$G7&lt;0,($F7-$G7)*-1,0)</f>
        <v>#REF!</v>
      </c>
      <c r="D7" s="29" t="e">
        <f t="shared" ref="D7:D41" si="1">IF($F7-$G7&gt;0,$F7-$G7,0)</f>
        <v>#REF!</v>
      </c>
      <c r="F7" s="23" t="e">
        <f>[1]!'@CTA[1-1-1-2,F,#4]'</f>
        <v>#REF!</v>
      </c>
      <c r="G7" s="23" t="e">
        <f>[1]!'@CTA[1-1-1-2,F,#4]{1216}'</f>
        <v>#REF!</v>
      </c>
    </row>
    <row r="8" spans="1:7" ht="12.75" x14ac:dyDescent="0.2">
      <c r="A8" s="6">
        <v>1113</v>
      </c>
      <c r="B8" s="7" t="s">
        <v>7</v>
      </c>
      <c r="C8" s="27" t="e">
        <f t="shared" si="0"/>
        <v>#REF!</v>
      </c>
      <c r="D8" s="29" t="e">
        <f t="shared" si="1"/>
        <v>#REF!</v>
      </c>
      <c r="F8" s="22" t="e">
        <f>[1]!'@CTA[1-1-1-3,F,#4]'</f>
        <v>#REF!</v>
      </c>
      <c r="G8" s="22" t="e">
        <f>[1]!'@CTA[1-1-1-3,F,#4]{1216}'</f>
        <v>#REF!</v>
      </c>
    </row>
    <row r="9" spans="1:7" ht="12.75" x14ac:dyDescent="0.2">
      <c r="A9" s="6">
        <v>1114</v>
      </c>
      <c r="B9" s="7" t="s">
        <v>8</v>
      </c>
      <c r="C9" s="27" t="e">
        <f t="shared" si="0"/>
        <v>#REF!</v>
      </c>
      <c r="D9" s="29" t="e">
        <f t="shared" si="1"/>
        <v>#REF!</v>
      </c>
      <c r="F9" s="23" t="e">
        <f>[1]!'@CTA[1-1-1-4,F,#4]'</f>
        <v>#REF!</v>
      </c>
      <c r="G9" s="23" t="e">
        <f>[1]!'@CTA[1-1-1-4,F,#4]{1216}'</f>
        <v>#REF!</v>
      </c>
    </row>
    <row r="10" spans="1:7" ht="12.75" x14ac:dyDescent="0.2">
      <c r="A10" s="6">
        <v>1115</v>
      </c>
      <c r="B10" s="7" t="s">
        <v>9</v>
      </c>
      <c r="C10" s="27" t="e">
        <f t="shared" si="0"/>
        <v>#REF!</v>
      </c>
      <c r="D10" s="29" t="e">
        <f t="shared" si="1"/>
        <v>#REF!</v>
      </c>
      <c r="F10" s="22" t="e">
        <f>[1]!'@CTA[1-1-1-5,F,#4]'</f>
        <v>#REF!</v>
      </c>
      <c r="G10" s="22" t="e">
        <f>[1]!'@CTA[1-1-1-5,F,#4]{1216}'</f>
        <v>#REF!</v>
      </c>
    </row>
    <row r="11" spans="1:7" ht="12.75" x14ac:dyDescent="0.2">
      <c r="A11" s="6">
        <v>1116</v>
      </c>
      <c r="B11" s="7" t="s">
        <v>10</v>
      </c>
      <c r="C11" s="27" t="e">
        <f t="shared" si="0"/>
        <v>#REF!</v>
      </c>
      <c r="D11" s="29" t="e">
        <f t="shared" si="1"/>
        <v>#REF!</v>
      </c>
      <c r="F11" s="23" t="e">
        <f>[1]!'@CTA[1-1-1-6,F,#4]'</f>
        <v>#REF!</v>
      </c>
      <c r="G11" s="23" t="e">
        <f>[1]!'@CTA[1-1-1-6,F,#4]{1216}'</f>
        <v>#REF!</v>
      </c>
    </row>
    <row r="12" spans="1:7" ht="12.75" x14ac:dyDescent="0.2">
      <c r="A12" s="6">
        <v>1119</v>
      </c>
      <c r="B12" s="7" t="s">
        <v>11</v>
      </c>
      <c r="C12" s="27" t="e">
        <f t="shared" si="0"/>
        <v>#REF!</v>
      </c>
      <c r="D12" s="29" t="e">
        <f t="shared" si="1"/>
        <v>#REF!</v>
      </c>
      <c r="F12" s="22" t="e">
        <f>[1]!'@CTA[1-1-1-9,F,#4]'</f>
        <v>#REF!</v>
      </c>
      <c r="G12" s="22" t="e">
        <f>[1]!'@CTA[1-1-1-9,F,#4]{1216}'</f>
        <v>#REF!</v>
      </c>
    </row>
    <row r="13" spans="1:7" ht="12.75" x14ac:dyDescent="0.2">
      <c r="A13" s="6">
        <v>1120</v>
      </c>
      <c r="B13" s="7" t="s">
        <v>12</v>
      </c>
      <c r="C13" s="25" t="e">
        <f>+SUM(C14:C20)</f>
        <v>#REF!</v>
      </c>
      <c r="D13" s="28" t="e">
        <f>+SUM(D14:D20)</f>
        <v>#REF!</v>
      </c>
      <c r="F13" s="20" t="e">
        <f>+SUM(F14:F20)</f>
        <v>#REF!</v>
      </c>
      <c r="G13" s="20" t="e">
        <f>+SUM(G14:G20)</f>
        <v>#REF!</v>
      </c>
    </row>
    <row r="14" spans="1:7" ht="12.75" x14ac:dyDescent="0.2">
      <c r="A14" s="6">
        <v>1121</v>
      </c>
      <c r="B14" s="7" t="s">
        <v>13</v>
      </c>
      <c r="C14" s="27" t="e">
        <f t="shared" si="0"/>
        <v>#REF!</v>
      </c>
      <c r="D14" s="29" t="e">
        <f t="shared" si="1"/>
        <v>#REF!</v>
      </c>
      <c r="F14" s="22" t="e">
        <f>[1]!'@CTA[1-1-2-1,F,#4]'</f>
        <v>#REF!</v>
      </c>
      <c r="G14" s="22" t="e">
        <f>[1]!'@CTA[1-1-2-1,F,#4]{1216}'</f>
        <v>#REF!</v>
      </c>
    </row>
    <row r="15" spans="1:7" ht="12.75" x14ac:dyDescent="0.2">
      <c r="A15" s="6">
        <v>1122</v>
      </c>
      <c r="B15" s="7" t="s">
        <v>14</v>
      </c>
      <c r="C15" s="27" t="e">
        <f t="shared" si="0"/>
        <v>#REF!</v>
      </c>
      <c r="D15" s="29" t="e">
        <f t="shared" si="1"/>
        <v>#REF!</v>
      </c>
      <c r="F15" s="23" t="e">
        <f>[1]!'@CTA[1-1-2-2,F,#4]'</f>
        <v>#REF!</v>
      </c>
      <c r="G15" s="23" t="e">
        <f>[1]!'@CTA[1-1-2-2,F,#4]{1216}'</f>
        <v>#REF!</v>
      </c>
    </row>
    <row r="16" spans="1:7" ht="12.75" x14ac:dyDescent="0.2">
      <c r="A16" s="6">
        <v>1123</v>
      </c>
      <c r="B16" s="7" t="s">
        <v>15</v>
      </c>
      <c r="C16" s="27" t="e">
        <f t="shared" si="0"/>
        <v>#REF!</v>
      </c>
      <c r="D16" s="29" t="e">
        <f t="shared" si="1"/>
        <v>#REF!</v>
      </c>
      <c r="F16" s="22" t="e">
        <f>[1]!'@CTA[1-1-2-3,F,#4]'</f>
        <v>#REF!</v>
      </c>
      <c r="G16" s="22" t="e">
        <f>[1]!'@CTA[1-1-2-3,F,#4]{1216}'</f>
        <v>#REF!</v>
      </c>
    </row>
    <row r="17" spans="1:7" ht="12.75" x14ac:dyDescent="0.2">
      <c r="A17" s="6">
        <v>1124</v>
      </c>
      <c r="B17" s="7" t="s">
        <v>16</v>
      </c>
      <c r="C17" s="27" t="e">
        <f t="shared" si="0"/>
        <v>#REF!</v>
      </c>
      <c r="D17" s="29" t="e">
        <f t="shared" si="1"/>
        <v>#REF!</v>
      </c>
      <c r="F17" s="23" t="e">
        <f>[1]!'@CTA[1-1-2-4,F,#4]'</f>
        <v>#REF!</v>
      </c>
      <c r="G17" s="23" t="e">
        <f>[1]!'@CTA[1-1-2-4,F,#4]{1216}'</f>
        <v>#REF!</v>
      </c>
    </row>
    <row r="18" spans="1:7" ht="12.75" x14ac:dyDescent="0.2">
      <c r="A18" s="6">
        <v>1125</v>
      </c>
      <c r="B18" s="7" t="s">
        <v>188</v>
      </c>
      <c r="C18" s="27" t="e">
        <f t="shared" si="0"/>
        <v>#REF!</v>
      </c>
      <c r="D18" s="29" t="e">
        <f t="shared" si="1"/>
        <v>#REF!</v>
      </c>
      <c r="F18" s="22" t="e">
        <f>[1]!'@CTA[1-1-2-5,F,#4]'</f>
        <v>#REF!</v>
      </c>
      <c r="G18" s="22" t="e">
        <f>[1]!'@CTA[1-1-2-5,F,#4]{1216}'</f>
        <v>#REF!</v>
      </c>
    </row>
    <row r="19" spans="1:7" ht="12.75" x14ac:dyDescent="0.2">
      <c r="A19" s="6">
        <v>1126</v>
      </c>
      <c r="B19" s="7" t="s">
        <v>17</v>
      </c>
      <c r="C19" s="27" t="e">
        <f t="shared" si="0"/>
        <v>#REF!</v>
      </c>
      <c r="D19" s="29" t="e">
        <f t="shared" si="1"/>
        <v>#REF!</v>
      </c>
      <c r="F19" s="23" t="e">
        <f>[1]!'@CTA[1-1-2-6,F,#4]'</f>
        <v>#REF!</v>
      </c>
      <c r="G19" s="23" t="e">
        <f>[1]!'@CTA[1-1-2-6,F,#4]{1216}'</f>
        <v>#REF!</v>
      </c>
    </row>
    <row r="20" spans="1:7" ht="12.75" x14ac:dyDescent="0.2">
      <c r="A20" s="6">
        <v>1129</v>
      </c>
      <c r="B20" s="7" t="s">
        <v>18</v>
      </c>
      <c r="C20" s="27" t="e">
        <f t="shared" si="0"/>
        <v>#REF!</v>
      </c>
      <c r="D20" s="29" t="e">
        <f t="shared" si="1"/>
        <v>#REF!</v>
      </c>
      <c r="F20" s="22" t="e">
        <f>[1]!'@CTA[1-1-2-9,F,#4]'</f>
        <v>#REF!</v>
      </c>
      <c r="G20" s="22" t="e">
        <f>[1]!'@CTA[1-1-2-9,F,#4]{1216}'</f>
        <v>#REF!</v>
      </c>
    </row>
    <row r="21" spans="1:7" ht="12.75" x14ac:dyDescent="0.2">
      <c r="A21" s="6">
        <v>1130</v>
      </c>
      <c r="B21" s="7" t="s">
        <v>19</v>
      </c>
      <c r="C21" s="25" t="e">
        <f>+SUM(C22:C26)</f>
        <v>#REF!</v>
      </c>
      <c r="D21" s="28" t="e">
        <f>+SUM(D22:D26)</f>
        <v>#REF!</v>
      </c>
      <c r="F21" s="20" t="e">
        <f>+SUM(F22:F26)</f>
        <v>#REF!</v>
      </c>
      <c r="G21" s="20" t="e">
        <f>+SUM(G22:G26)</f>
        <v>#REF!</v>
      </c>
    </row>
    <row r="22" spans="1:7" ht="12.75" x14ac:dyDescent="0.2">
      <c r="A22" s="6">
        <v>1131</v>
      </c>
      <c r="B22" s="7" t="s">
        <v>20</v>
      </c>
      <c r="C22" s="27" t="e">
        <f t="shared" si="0"/>
        <v>#REF!</v>
      </c>
      <c r="D22" s="29" t="e">
        <f t="shared" si="1"/>
        <v>#REF!</v>
      </c>
      <c r="F22" s="22" t="e">
        <f>[1]!'@CTA[1-1-3-1,F,#4]'</f>
        <v>#REF!</v>
      </c>
      <c r="G22" s="22" t="e">
        <f>[1]!'@CTA[1-1-3-1,F,#4]{1216}'</f>
        <v>#REF!</v>
      </c>
    </row>
    <row r="23" spans="1:7" ht="12.75" x14ac:dyDescent="0.2">
      <c r="A23" s="6">
        <v>1132</v>
      </c>
      <c r="B23" s="7" t="s">
        <v>21</v>
      </c>
      <c r="C23" s="27" t="e">
        <f t="shared" si="0"/>
        <v>#REF!</v>
      </c>
      <c r="D23" s="29" t="e">
        <f t="shared" si="1"/>
        <v>#REF!</v>
      </c>
      <c r="F23" s="23" t="e">
        <f>[1]!'@CTA[1-1-3-2,F,#4]'</f>
        <v>#REF!</v>
      </c>
      <c r="G23" s="23" t="e">
        <f>[1]!'@CTA[1-1-3-2,F,#4]{1216}'</f>
        <v>#REF!</v>
      </c>
    </row>
    <row r="24" spans="1:7" ht="12.75" x14ac:dyDescent="0.2">
      <c r="A24" s="6">
        <v>1133</v>
      </c>
      <c r="B24" s="7" t="s">
        <v>22</v>
      </c>
      <c r="C24" s="27" t="e">
        <f t="shared" si="0"/>
        <v>#REF!</v>
      </c>
      <c r="D24" s="29" t="e">
        <f t="shared" si="1"/>
        <v>#REF!</v>
      </c>
      <c r="F24" s="22" t="e">
        <f>[1]!'@CTA[1-1-3-3,F,#4]'</f>
        <v>#REF!</v>
      </c>
      <c r="G24" s="22" t="e">
        <f>[1]!'@CTA[1-1-3-3,F,#4]{1216}'</f>
        <v>#REF!</v>
      </c>
    </row>
    <row r="25" spans="1:7" ht="12.75" x14ac:dyDescent="0.2">
      <c r="A25" s="6">
        <v>1134</v>
      </c>
      <c r="B25" s="7" t="s">
        <v>23</v>
      </c>
      <c r="C25" s="27" t="e">
        <f t="shared" si="0"/>
        <v>#REF!</v>
      </c>
      <c r="D25" s="29" t="e">
        <f t="shared" si="1"/>
        <v>#REF!</v>
      </c>
      <c r="F25" s="23" t="e">
        <f>[1]!'@CTA[1-1-3-4,F,#4]'</f>
        <v>#REF!</v>
      </c>
      <c r="G25" s="23" t="e">
        <f>[1]!'@CTA[1-1-3-4,F,#4]{1216}'</f>
        <v>#REF!</v>
      </c>
    </row>
    <row r="26" spans="1:7" ht="12.75" x14ac:dyDescent="0.2">
      <c r="A26" s="6">
        <v>1139</v>
      </c>
      <c r="B26" s="7" t="s">
        <v>24</v>
      </c>
      <c r="C26" s="27" t="e">
        <f t="shared" si="0"/>
        <v>#REF!</v>
      </c>
      <c r="D26" s="29" t="e">
        <f t="shared" si="1"/>
        <v>#REF!</v>
      </c>
      <c r="F26" s="22" t="e">
        <f>[1]!'@CTA[1-1-3-9,F,#4]'</f>
        <v>#REF!</v>
      </c>
      <c r="G26" s="22" t="e">
        <f>[1]!'@CTA[1-1-3-9,F,#4]{1216}'</f>
        <v>#REF!</v>
      </c>
    </row>
    <row r="27" spans="1:7" ht="12.75" x14ac:dyDescent="0.2">
      <c r="A27" s="6">
        <v>1140</v>
      </c>
      <c r="B27" s="7" t="s">
        <v>25</v>
      </c>
      <c r="C27" s="25" t="e">
        <f>+SUM(C28:C32)</f>
        <v>#REF!</v>
      </c>
      <c r="D27" s="28" t="e">
        <f>+SUM(D28:D32)</f>
        <v>#REF!</v>
      </c>
      <c r="F27" s="20" t="e">
        <f>+SUM(F28:F32)</f>
        <v>#REF!</v>
      </c>
      <c r="G27" s="20" t="e">
        <f>+SUM(G28:G32)</f>
        <v>#REF!</v>
      </c>
    </row>
    <row r="28" spans="1:7" ht="12.75" x14ac:dyDescent="0.2">
      <c r="A28" s="6">
        <v>1141</v>
      </c>
      <c r="B28" s="7" t="s">
        <v>26</v>
      </c>
      <c r="C28" s="27" t="e">
        <f t="shared" si="0"/>
        <v>#REF!</v>
      </c>
      <c r="D28" s="29" t="e">
        <f t="shared" si="1"/>
        <v>#REF!</v>
      </c>
      <c r="F28" s="22" t="e">
        <f>[1]!'@CTA[1-1-4-1,F,#4]'</f>
        <v>#REF!</v>
      </c>
      <c r="G28" s="22" t="e">
        <f>[1]!'@CTA[1-1-4-1,F,#4]{1216}'</f>
        <v>#REF!</v>
      </c>
    </row>
    <row r="29" spans="1:7" ht="12.75" x14ac:dyDescent="0.2">
      <c r="A29" s="6">
        <v>1142</v>
      </c>
      <c r="B29" s="7" t="s">
        <v>27</v>
      </c>
      <c r="C29" s="27" t="e">
        <f t="shared" si="0"/>
        <v>#REF!</v>
      </c>
      <c r="D29" s="29" t="e">
        <f t="shared" si="1"/>
        <v>#REF!</v>
      </c>
      <c r="F29" s="23" t="e">
        <f>[1]!'@CTA[1-1-4-2,F,#4]'</f>
        <v>#REF!</v>
      </c>
      <c r="G29" s="23" t="e">
        <f>[1]!'@CTA[1-1-4-2,F,#4]{1216}'</f>
        <v>#REF!</v>
      </c>
    </row>
    <row r="30" spans="1:7" ht="12.75" x14ac:dyDescent="0.2">
      <c r="A30" s="6">
        <v>1143</v>
      </c>
      <c r="B30" s="7" t="s">
        <v>28</v>
      </c>
      <c r="C30" s="27" t="e">
        <f t="shared" si="0"/>
        <v>#REF!</v>
      </c>
      <c r="D30" s="29" t="e">
        <f t="shared" si="1"/>
        <v>#REF!</v>
      </c>
      <c r="F30" s="22" t="e">
        <f>[1]!'@CTA[1-1-4-3,F,#4]'</f>
        <v>#REF!</v>
      </c>
      <c r="G30" s="22" t="e">
        <f>[1]!'@CTA[1-1-4-3,F,#4]{1216}'</f>
        <v>#REF!</v>
      </c>
    </row>
    <row r="31" spans="1:7" ht="12.75" x14ac:dyDescent="0.2">
      <c r="A31" s="6">
        <v>1144</v>
      </c>
      <c r="B31" s="7" t="s">
        <v>29</v>
      </c>
      <c r="C31" s="27" t="e">
        <f t="shared" si="0"/>
        <v>#REF!</v>
      </c>
      <c r="D31" s="29" t="e">
        <f t="shared" si="1"/>
        <v>#REF!</v>
      </c>
      <c r="F31" s="23" t="e">
        <f>[1]!'@CTA[1-1-4-4,F,#4]'</f>
        <v>#REF!</v>
      </c>
      <c r="G31" s="23" t="e">
        <f>[1]!'@CTA[1-1-4-4,F,#4]{1216}'</f>
        <v>#REF!</v>
      </c>
    </row>
    <row r="32" spans="1:7" ht="12.75" x14ac:dyDescent="0.2">
      <c r="A32" s="6">
        <v>1145</v>
      </c>
      <c r="B32" s="7" t="s">
        <v>30</v>
      </c>
      <c r="C32" s="27" t="e">
        <f t="shared" si="0"/>
        <v>#REF!</v>
      </c>
      <c r="D32" s="29" t="e">
        <f t="shared" si="1"/>
        <v>#REF!</v>
      </c>
      <c r="F32" s="22" t="e">
        <f>[1]!'@CTA[1-1-4-5,F,#4]'</f>
        <v>#REF!</v>
      </c>
      <c r="G32" s="22" t="e">
        <f>[1]!'@CTA[1-1-4-5,F,#4]{1216}'</f>
        <v>#REF!</v>
      </c>
    </row>
    <row r="33" spans="1:7" ht="12.75" x14ac:dyDescent="0.2">
      <c r="A33" s="6">
        <v>1150</v>
      </c>
      <c r="B33" s="7" t="s">
        <v>31</v>
      </c>
      <c r="C33" s="25" t="e">
        <f>+C34</f>
        <v>#REF!</v>
      </c>
      <c r="D33" s="28" t="e">
        <f>+D34</f>
        <v>#REF!</v>
      </c>
      <c r="F33" s="20" t="e">
        <f>+F34</f>
        <v>#REF!</v>
      </c>
      <c r="G33" s="20" t="e">
        <f>+G34</f>
        <v>#REF!</v>
      </c>
    </row>
    <row r="34" spans="1:7" ht="12.75" x14ac:dyDescent="0.2">
      <c r="A34" s="6">
        <v>1151</v>
      </c>
      <c r="B34" s="7" t="s">
        <v>32</v>
      </c>
      <c r="C34" s="27" t="e">
        <f t="shared" si="0"/>
        <v>#REF!</v>
      </c>
      <c r="D34" s="29" t="e">
        <f t="shared" si="1"/>
        <v>#REF!</v>
      </c>
      <c r="F34" s="22" t="e">
        <f>[1]!'@CTA[1-1-5-1,F,#4]'</f>
        <v>#REF!</v>
      </c>
      <c r="G34" s="22" t="e">
        <f>[1]!'@CTA[1-1-5-1,F,#4]{1216}'</f>
        <v>#REF!</v>
      </c>
    </row>
    <row r="35" spans="1:7" ht="12.75" x14ac:dyDescent="0.2">
      <c r="A35" s="6">
        <v>1160</v>
      </c>
      <c r="B35" s="7" t="s">
        <v>33</v>
      </c>
      <c r="C35" s="25" t="e">
        <f>+SUM(C36:C37)</f>
        <v>#REF!</v>
      </c>
      <c r="D35" s="28" t="e">
        <f>+SUM(D36:D37)</f>
        <v>#REF!</v>
      </c>
      <c r="F35" s="20" t="e">
        <f>+SUM(F36:F37)</f>
        <v>#REF!</v>
      </c>
      <c r="G35" s="20" t="e">
        <f>+SUM(G36:G37)</f>
        <v>#REF!</v>
      </c>
    </row>
    <row r="36" spans="1:7" ht="12.75" x14ac:dyDescent="0.2">
      <c r="A36" s="6">
        <v>1161</v>
      </c>
      <c r="B36" s="7" t="s">
        <v>34</v>
      </c>
      <c r="C36" s="27" t="e">
        <f t="shared" si="0"/>
        <v>#REF!</v>
      </c>
      <c r="D36" s="29" t="e">
        <f t="shared" si="1"/>
        <v>#REF!</v>
      </c>
      <c r="F36" s="22" t="e">
        <f>[1]!'@CTA[1-1-6-1,F,#4]'</f>
        <v>#REF!</v>
      </c>
      <c r="G36" s="22" t="e">
        <f>[1]!'@CTA[1-1-6-1,F,#4]{1216}'</f>
        <v>#REF!</v>
      </c>
    </row>
    <row r="37" spans="1:7" ht="12.75" x14ac:dyDescent="0.2">
      <c r="A37" s="6">
        <v>1162</v>
      </c>
      <c r="B37" s="7" t="s">
        <v>35</v>
      </c>
      <c r="C37" s="27" t="e">
        <f t="shared" si="0"/>
        <v>#REF!</v>
      </c>
      <c r="D37" s="29" t="e">
        <f t="shared" si="1"/>
        <v>#REF!</v>
      </c>
      <c r="F37" s="23" t="e">
        <f>[1]!'@CTA[1-1-6-2,F,#4]'</f>
        <v>#REF!</v>
      </c>
      <c r="G37" s="23" t="e">
        <f>[1]!'@CTA[1-1-6-2,F,#4]{1216}'</f>
        <v>#REF!</v>
      </c>
    </row>
    <row r="38" spans="1:7" ht="12.75" x14ac:dyDescent="0.2">
      <c r="A38" s="6">
        <v>1190</v>
      </c>
      <c r="B38" s="7" t="s">
        <v>36</v>
      </c>
      <c r="C38" s="25" t="e">
        <f>+SUM(C39:C41)</f>
        <v>#REF!</v>
      </c>
      <c r="D38" s="28" t="e">
        <f>+SUM(D39:D41)</f>
        <v>#REF!</v>
      </c>
      <c r="F38" s="21" t="e">
        <f>+SUM(F39:F41)</f>
        <v>#REF!</v>
      </c>
      <c r="G38" s="21" t="e">
        <f>+SUM(G39:G41)</f>
        <v>#REF!</v>
      </c>
    </row>
    <row r="39" spans="1:7" ht="12.75" x14ac:dyDescent="0.2">
      <c r="A39" s="6">
        <v>1191</v>
      </c>
      <c r="B39" s="7" t="s">
        <v>37</v>
      </c>
      <c r="C39" s="27" t="e">
        <f t="shared" si="0"/>
        <v>#REF!</v>
      </c>
      <c r="D39" s="29" t="e">
        <f t="shared" si="1"/>
        <v>#REF!</v>
      </c>
      <c r="F39" s="23" t="e">
        <f>[1]!'@CTA[1-1-9-1,F,#4]'</f>
        <v>#REF!</v>
      </c>
      <c r="G39" s="23" t="e">
        <f>[1]!'@CTA[1-1-9-1,F,#4]{1216}'</f>
        <v>#REF!</v>
      </c>
    </row>
    <row r="40" spans="1:7" ht="12.75" x14ac:dyDescent="0.2">
      <c r="A40" s="6">
        <v>1192</v>
      </c>
      <c r="B40" s="7" t="s">
        <v>38</v>
      </c>
      <c r="C40" s="27" t="e">
        <f t="shared" si="0"/>
        <v>#REF!</v>
      </c>
      <c r="D40" s="29" t="e">
        <f t="shared" si="1"/>
        <v>#REF!</v>
      </c>
      <c r="F40" s="22" t="e">
        <f>[1]!'@CTA[1-1-9-2,F,#4]'</f>
        <v>#REF!</v>
      </c>
      <c r="G40" s="22" t="e">
        <f>[1]!'@CTA[1-1-9-2,F,#4]{1216}'</f>
        <v>#REF!</v>
      </c>
    </row>
    <row r="41" spans="1:7" ht="12.75" x14ac:dyDescent="0.2">
      <c r="A41" s="6">
        <v>1193</v>
      </c>
      <c r="B41" s="7" t="s">
        <v>39</v>
      </c>
      <c r="C41" s="27" t="e">
        <f t="shared" si="0"/>
        <v>#REF!</v>
      </c>
      <c r="D41" s="29" t="e">
        <f t="shared" si="1"/>
        <v>#REF!</v>
      </c>
      <c r="F41" s="23" t="e">
        <f>[1]!'@CTA[1-1-9-3,F,#4]'</f>
        <v>#REF!</v>
      </c>
      <c r="G41" s="23" t="e">
        <f>[1]!'@CTA[1-1-9-3,F,#4]{1216}'</f>
        <v>#REF!</v>
      </c>
    </row>
    <row r="42" spans="1:7" ht="12.75" x14ac:dyDescent="0.2">
      <c r="A42" s="6">
        <v>1194</v>
      </c>
      <c r="B42" s="7" t="s">
        <v>197</v>
      </c>
      <c r="C42" s="25" t="e">
        <f>+C43+C48+C54+C62+C71+C77+C83+C90+C96</f>
        <v>#REF!</v>
      </c>
      <c r="D42" s="28" t="e">
        <f>+D43+D48+D54+D62+D71+D77+D83+D90+D96</f>
        <v>#REF!</v>
      </c>
      <c r="F42" s="21" t="e">
        <f>+F43+F48+F54+F62+F71+F77+F83+F90+F96</f>
        <v>#REF!</v>
      </c>
      <c r="G42" s="21" t="e">
        <f>+G43+G48+G54+G62+G71+G77+G83+G90+G96</f>
        <v>#REF!</v>
      </c>
    </row>
    <row r="43" spans="1:7" ht="12.75" x14ac:dyDescent="0.2">
      <c r="A43" s="6">
        <v>1200</v>
      </c>
      <c r="B43" s="7" t="s">
        <v>40</v>
      </c>
      <c r="C43" s="25" t="e">
        <f>+C44+C45+C46+C47</f>
        <v>#REF!</v>
      </c>
      <c r="D43" s="28" t="e">
        <f>+D44+D45+D46+D47</f>
        <v>#REF!</v>
      </c>
      <c r="F43" s="20" t="e">
        <f>+F44+F45+F46+F47</f>
        <v>#REF!</v>
      </c>
      <c r="G43" s="20" t="e">
        <f>+G44+G45+G46+G47</f>
        <v>#REF!</v>
      </c>
    </row>
    <row r="44" spans="1:7" ht="12.75" x14ac:dyDescent="0.2">
      <c r="A44" s="6">
        <v>1210</v>
      </c>
      <c r="B44" s="7" t="s">
        <v>41</v>
      </c>
      <c r="C44" s="27" t="e">
        <f t="shared" ref="C44:C99" si="2">IF($F44-$G44&lt;0,($F44-$G44)*-1,0)</f>
        <v>#REF!</v>
      </c>
      <c r="D44" s="29" t="e">
        <f t="shared" ref="D44:D99" si="3">IF($F44-$G44&gt;0,$F44-$G44,0)</f>
        <v>#REF!</v>
      </c>
      <c r="F44" s="22" t="e">
        <f>[1]!'@CTA[1-2-1-1,F,#4]'</f>
        <v>#REF!</v>
      </c>
      <c r="G44" s="22" t="e">
        <f>[1]!'@CTA[1-2-1-1,F,#4]{1216}'</f>
        <v>#REF!</v>
      </c>
    </row>
    <row r="45" spans="1:7" ht="12.75" x14ac:dyDescent="0.2">
      <c r="A45" s="6">
        <v>1211</v>
      </c>
      <c r="B45" s="7" t="s">
        <v>42</v>
      </c>
      <c r="C45" s="27" t="e">
        <f t="shared" si="2"/>
        <v>#REF!</v>
      </c>
      <c r="D45" s="29" t="e">
        <f t="shared" si="3"/>
        <v>#REF!</v>
      </c>
      <c r="F45" s="23" t="e">
        <f>[1]!'@CTA[1-2-1-2,F,#4]'</f>
        <v>#REF!</v>
      </c>
      <c r="G45" s="23" t="e">
        <f>[1]!'@CTA[1-2-1-2,F,#4]{1216}'</f>
        <v>#REF!</v>
      </c>
    </row>
    <row r="46" spans="1:7" ht="12.75" x14ac:dyDescent="0.2">
      <c r="A46" s="6">
        <v>1212</v>
      </c>
      <c r="B46" s="7" t="s">
        <v>43</v>
      </c>
      <c r="C46" s="27" t="e">
        <f t="shared" si="2"/>
        <v>#REF!</v>
      </c>
      <c r="D46" s="29" t="e">
        <f t="shared" si="3"/>
        <v>#REF!</v>
      </c>
      <c r="F46" s="22" t="e">
        <f>[1]!'@CTA[1-2-1-3,F,#4]'</f>
        <v>#REF!</v>
      </c>
      <c r="G46" s="22" t="e">
        <f>[1]!'@CTA[1-2-1-3,F,#4]{1216}'</f>
        <v>#REF!</v>
      </c>
    </row>
    <row r="47" spans="1:7" ht="12.75" x14ac:dyDescent="0.2">
      <c r="A47" s="6">
        <v>1213</v>
      </c>
      <c r="B47" s="7" t="s">
        <v>44</v>
      </c>
      <c r="C47" s="27" t="e">
        <f t="shared" si="2"/>
        <v>#REF!</v>
      </c>
      <c r="D47" s="29" t="e">
        <f t="shared" si="3"/>
        <v>#REF!</v>
      </c>
      <c r="F47" s="23" t="e">
        <f>[1]!'@CTA[1-2-1-4,F,#4]'</f>
        <v>#REF!</v>
      </c>
      <c r="G47" s="23" t="e">
        <f>[1]!'@CTA[1-2-1-4,F,#4]{1216}'</f>
        <v>#REF!</v>
      </c>
    </row>
    <row r="48" spans="1:7" ht="12.75" x14ac:dyDescent="0.2">
      <c r="A48" s="6">
        <v>1214</v>
      </c>
      <c r="B48" s="7" t="s">
        <v>45</v>
      </c>
      <c r="C48" s="25" t="e">
        <f>+SUM(C49:C52)+C53</f>
        <v>#REF!</v>
      </c>
      <c r="D48" s="28" t="e">
        <f>+SUM(D49:D52)+D53</f>
        <v>#REF!</v>
      </c>
      <c r="F48" s="21" t="e">
        <f>+SUM(F49:F52)+F53</f>
        <v>#REF!</v>
      </c>
      <c r="G48" s="21" t="e">
        <f>+SUM(G49:G52)+G53</f>
        <v>#REF!</v>
      </c>
    </row>
    <row r="49" spans="1:7" ht="12.75" x14ac:dyDescent="0.2">
      <c r="A49" s="6">
        <v>1220</v>
      </c>
      <c r="B49" s="7" t="s">
        <v>46</v>
      </c>
      <c r="C49" s="27" t="e">
        <f t="shared" si="2"/>
        <v>#REF!</v>
      </c>
      <c r="D49" s="29" t="e">
        <f t="shared" si="3"/>
        <v>#REF!</v>
      </c>
      <c r="F49" s="23" t="e">
        <f>[1]!'@CTA[1-2-2-1,F,#4]'</f>
        <v>#REF!</v>
      </c>
      <c r="G49" s="23" t="e">
        <f>[1]!'@CTA[1-2-2-1,F,#4]{1216}'</f>
        <v>#REF!</v>
      </c>
    </row>
    <row r="50" spans="1:7" ht="12.75" x14ac:dyDescent="0.2">
      <c r="A50" s="6">
        <v>1221</v>
      </c>
      <c r="B50" s="7" t="s">
        <v>47</v>
      </c>
      <c r="C50" s="27" t="e">
        <f t="shared" si="2"/>
        <v>#REF!</v>
      </c>
      <c r="D50" s="29" t="e">
        <f t="shared" si="3"/>
        <v>#REF!</v>
      </c>
      <c r="F50" s="22" t="e">
        <f>[1]!'@CTA[1-2-2-2,F,#4]'</f>
        <v>#REF!</v>
      </c>
      <c r="G50" s="22" t="e">
        <f>[1]!'@CTA[1-2-2-2,F,#4]{1216}'</f>
        <v>#REF!</v>
      </c>
    </row>
    <row r="51" spans="1:7" ht="12.75" x14ac:dyDescent="0.2">
      <c r="A51" s="6">
        <v>1222</v>
      </c>
      <c r="B51" s="7" t="s">
        <v>48</v>
      </c>
      <c r="C51" s="27" t="e">
        <f t="shared" si="2"/>
        <v>#REF!</v>
      </c>
      <c r="D51" s="29" t="e">
        <f t="shared" si="3"/>
        <v>#REF!</v>
      </c>
      <c r="F51" s="23" t="e">
        <f>[1]!'@CTA[1-2-2-3,F,#4]'</f>
        <v>#REF!</v>
      </c>
      <c r="G51" s="23" t="e">
        <f>[1]!'@CTA[1-2-2-3,F,#4]{1216}'</f>
        <v>#REF!</v>
      </c>
    </row>
    <row r="52" spans="1:7" ht="12.75" x14ac:dyDescent="0.2">
      <c r="A52" s="6">
        <v>1223</v>
      </c>
      <c r="B52" s="7" t="s">
        <v>49</v>
      </c>
      <c r="C52" s="27" t="e">
        <f t="shared" si="2"/>
        <v>#REF!</v>
      </c>
      <c r="D52" s="29" t="e">
        <f t="shared" si="3"/>
        <v>#REF!</v>
      </c>
      <c r="F52" s="22" t="e">
        <f>[1]!'@CTA[1-2-2-4,F,#4]'</f>
        <v>#REF!</v>
      </c>
      <c r="G52" s="22" t="e">
        <f>[1]!'@CTA[1-2-2-4,F,#4]{1216}'</f>
        <v>#REF!</v>
      </c>
    </row>
    <row r="53" spans="1:7" ht="12.75" x14ac:dyDescent="0.2">
      <c r="A53" s="6">
        <v>1224</v>
      </c>
      <c r="B53" s="7" t="s">
        <v>50</v>
      </c>
      <c r="C53" s="27" t="e">
        <f t="shared" si="2"/>
        <v>#REF!</v>
      </c>
      <c r="D53" s="29" t="e">
        <f t="shared" si="3"/>
        <v>#REF!</v>
      </c>
      <c r="F53" s="23" t="e">
        <f>[1]!'@CTA[1-2-2-9,F,#4]'</f>
        <v>#REF!</v>
      </c>
      <c r="G53" s="23" t="e">
        <f>[1]!'@CTA[1-2-2-9,F,#4]{1216}'</f>
        <v>#REF!</v>
      </c>
    </row>
    <row r="54" spans="1:7" ht="12.75" x14ac:dyDescent="0.2">
      <c r="A54" s="6">
        <v>1229</v>
      </c>
      <c r="B54" s="7" t="s">
        <v>51</v>
      </c>
      <c r="C54" s="25" t="e">
        <f>+SUM(C55:C59)+C60+C61</f>
        <v>#REF!</v>
      </c>
      <c r="D54" s="28" t="e">
        <f>+SUM(D55:D59)+D60+D61</f>
        <v>#REF!</v>
      </c>
      <c r="F54" s="21" t="e">
        <f>+SUM(F55:F59)+F60+F61</f>
        <v>#REF!</v>
      </c>
      <c r="G54" s="21" t="e">
        <f>+SUM(G55:G59)+G60+G61</f>
        <v>#REF!</v>
      </c>
    </row>
    <row r="55" spans="1:7" ht="12.75" x14ac:dyDescent="0.2">
      <c r="A55" s="6">
        <v>1230</v>
      </c>
      <c r="B55" s="7" t="s">
        <v>52</v>
      </c>
      <c r="C55" s="27" t="e">
        <f t="shared" si="2"/>
        <v>#REF!</v>
      </c>
      <c r="D55" s="29" t="e">
        <f t="shared" si="3"/>
        <v>#REF!</v>
      </c>
      <c r="F55" s="23" t="e">
        <f>[1]!'@CTA[1-2-3-1,F,#4]'</f>
        <v>#REF!</v>
      </c>
      <c r="G55" s="23" t="e">
        <f>[1]!'@CTA[1-2-3-1,F,#4]{1216}'</f>
        <v>#REF!</v>
      </c>
    </row>
    <row r="56" spans="1:7" ht="12.75" x14ac:dyDescent="0.2">
      <c r="A56" s="6">
        <v>1231</v>
      </c>
      <c r="B56" s="7" t="s">
        <v>53</v>
      </c>
      <c r="C56" s="27" t="e">
        <f t="shared" si="2"/>
        <v>#REF!</v>
      </c>
      <c r="D56" s="29" t="e">
        <f t="shared" si="3"/>
        <v>#REF!</v>
      </c>
      <c r="F56" s="22" t="e">
        <f>[1]!'@CTA[1-2-3-2,F,#4]'</f>
        <v>#REF!</v>
      </c>
      <c r="G56" s="22" t="e">
        <f>[1]!'@CTA[1-2-3-2,F,#4]{1216}'</f>
        <v>#REF!</v>
      </c>
    </row>
    <row r="57" spans="1:7" ht="12.75" x14ac:dyDescent="0.2">
      <c r="A57" s="6">
        <v>1232</v>
      </c>
      <c r="B57" s="7" t="s">
        <v>54</v>
      </c>
      <c r="C57" s="27" t="e">
        <f t="shared" si="2"/>
        <v>#REF!</v>
      </c>
      <c r="D57" s="29" t="e">
        <f t="shared" si="3"/>
        <v>#REF!</v>
      </c>
      <c r="F57" s="23" t="e">
        <f>[1]!'@CTA[1-2-3-3,F,#4]'</f>
        <v>#REF!</v>
      </c>
      <c r="G57" s="23" t="e">
        <f>[1]!'@CTA[1-2-3-3,F,#4]{1216}'</f>
        <v>#REF!</v>
      </c>
    </row>
    <row r="58" spans="1:7" ht="12.75" x14ac:dyDescent="0.2">
      <c r="A58" s="6">
        <v>1233</v>
      </c>
      <c r="B58" s="7" t="s">
        <v>55</v>
      </c>
      <c r="C58" s="27" t="e">
        <f t="shared" si="2"/>
        <v>#REF!</v>
      </c>
      <c r="D58" s="29" t="e">
        <f t="shared" si="3"/>
        <v>#REF!</v>
      </c>
      <c r="F58" s="22" t="e">
        <f>[1]!'@CTA[1-2-3-4,F,#4]'</f>
        <v>#REF!</v>
      </c>
      <c r="G58" s="22" t="e">
        <f>[1]!'@CTA[1-2-3-4,F,#4]{1216}'</f>
        <v>#REF!</v>
      </c>
    </row>
    <row r="59" spans="1:7" ht="12.75" x14ac:dyDescent="0.2">
      <c r="A59" s="6">
        <v>1234</v>
      </c>
      <c r="B59" s="7" t="s">
        <v>56</v>
      </c>
      <c r="C59" s="27" t="e">
        <f t="shared" si="2"/>
        <v>#REF!</v>
      </c>
      <c r="D59" s="29" t="e">
        <f t="shared" si="3"/>
        <v>#REF!</v>
      </c>
      <c r="F59" s="23" t="e">
        <f>[1]!'@CTA[1-2-3-5,F,#4]'</f>
        <v>#REF!</v>
      </c>
      <c r="G59" s="23" t="e">
        <f>[1]!'@CTA[1-2-3-5,F,#4]{1216}'</f>
        <v>#REF!</v>
      </c>
    </row>
    <row r="60" spans="1:7" ht="12.75" x14ac:dyDescent="0.2">
      <c r="A60" s="6">
        <v>1235</v>
      </c>
      <c r="B60" s="7" t="s">
        <v>57</v>
      </c>
      <c r="C60" s="27" t="e">
        <f t="shared" si="2"/>
        <v>#REF!</v>
      </c>
      <c r="D60" s="29" t="e">
        <f t="shared" si="3"/>
        <v>#REF!</v>
      </c>
      <c r="F60" s="22" t="e">
        <f>[1]!'@CTA[1-2-3-6,F,#4]'</f>
        <v>#REF!</v>
      </c>
      <c r="G60" s="22" t="e">
        <f>[1]!'@CTA[1-2-3-6,F,#4]{1216}'</f>
        <v>#REF!</v>
      </c>
    </row>
    <row r="61" spans="1:7" ht="12.75" x14ac:dyDescent="0.2">
      <c r="A61" s="6">
        <v>1236</v>
      </c>
      <c r="B61" s="7" t="s">
        <v>58</v>
      </c>
      <c r="C61" s="27" t="e">
        <f t="shared" si="2"/>
        <v>#REF!</v>
      </c>
      <c r="D61" s="29" t="e">
        <f t="shared" si="3"/>
        <v>#REF!</v>
      </c>
      <c r="F61" s="23" t="e">
        <f>[1]!'@CTA[1-2-3-9,F,#4]'</f>
        <v>#REF!</v>
      </c>
      <c r="G61" s="23" t="e">
        <f>[1]!'@CTA[1-2-3-9,F,#4]{1216}'</f>
        <v>#REF!</v>
      </c>
    </row>
    <row r="62" spans="1:7" ht="12.75" x14ac:dyDescent="0.2">
      <c r="A62" s="6">
        <v>1239</v>
      </c>
      <c r="B62" s="7" t="s">
        <v>59</v>
      </c>
      <c r="C62" s="25" t="e">
        <f>+C63+C64+C65+C66+C67+C68+C69+C70</f>
        <v>#REF!</v>
      </c>
      <c r="D62" s="28" t="e">
        <f>+D63+D64+D65+D66+D67+D68+D69+D70</f>
        <v>#REF!</v>
      </c>
      <c r="F62" s="21" t="e">
        <f>+F63+F64+F65+F66+F67+F68+F69+F70</f>
        <v>#REF!</v>
      </c>
      <c r="G62" s="21" t="e">
        <f>+G63+G64+G65+G66+G67+G68+G69+G70</f>
        <v>#REF!</v>
      </c>
    </row>
    <row r="63" spans="1:7" ht="12.75" x14ac:dyDescent="0.2">
      <c r="A63" s="6">
        <v>1240</v>
      </c>
      <c r="B63" s="7" t="s">
        <v>60</v>
      </c>
      <c r="C63" s="27" t="e">
        <f t="shared" si="2"/>
        <v>#REF!</v>
      </c>
      <c r="D63" s="29" t="e">
        <f t="shared" si="3"/>
        <v>#REF!</v>
      </c>
      <c r="F63" s="23" t="e">
        <f>[1]!'@CTA[1-2-4-1,F,#4]'</f>
        <v>#REF!</v>
      </c>
      <c r="G63" s="23" t="e">
        <f>[1]!'@CTA[1-2-4-1,F,#4]{1216}'</f>
        <v>#REF!</v>
      </c>
    </row>
    <row r="64" spans="1:7" ht="12.75" x14ac:dyDescent="0.2">
      <c r="A64" s="6">
        <v>1241</v>
      </c>
      <c r="B64" s="7" t="s">
        <v>61</v>
      </c>
      <c r="C64" s="27" t="e">
        <f t="shared" si="2"/>
        <v>#REF!</v>
      </c>
      <c r="D64" s="29" t="e">
        <f t="shared" si="3"/>
        <v>#REF!</v>
      </c>
      <c r="F64" s="22" t="e">
        <f>[1]!'@CTA[1-2-4-2,F,#4]'</f>
        <v>#REF!</v>
      </c>
      <c r="G64" s="22" t="e">
        <f>[1]!'@CTA[1-2-4-2,F,#4]{1216}'</f>
        <v>#REF!</v>
      </c>
    </row>
    <row r="65" spans="1:7" ht="12.75" x14ac:dyDescent="0.2">
      <c r="A65" s="6">
        <v>1242</v>
      </c>
      <c r="B65" s="7" t="s">
        <v>62</v>
      </c>
      <c r="C65" s="27" t="e">
        <f t="shared" si="2"/>
        <v>#REF!</v>
      </c>
      <c r="D65" s="29" t="e">
        <f t="shared" si="3"/>
        <v>#REF!</v>
      </c>
      <c r="F65" s="23" t="e">
        <f>[1]!'@CTA[1-2-4-3,F,#4]'</f>
        <v>#REF!</v>
      </c>
      <c r="G65" s="23" t="e">
        <f>[1]!'@CTA[1-2-4-3,F,#4]{1216}'</f>
        <v>#REF!</v>
      </c>
    </row>
    <row r="66" spans="1:7" ht="12.75" x14ac:dyDescent="0.2">
      <c r="A66" s="6">
        <v>1243</v>
      </c>
      <c r="B66" s="7" t="s">
        <v>63</v>
      </c>
      <c r="C66" s="27" t="e">
        <f t="shared" si="2"/>
        <v>#REF!</v>
      </c>
      <c r="D66" s="29" t="e">
        <f t="shared" si="3"/>
        <v>#REF!</v>
      </c>
      <c r="F66" s="22" t="e">
        <f>[1]!'@CTA[1-2-4-4,F,#4]'</f>
        <v>#REF!</v>
      </c>
      <c r="G66" s="22" t="e">
        <f>[1]!'@CTA[1-2-4-4,F,#4]{1216}'</f>
        <v>#REF!</v>
      </c>
    </row>
    <row r="67" spans="1:7" ht="12.75" x14ac:dyDescent="0.2">
      <c r="A67" s="6">
        <v>1244</v>
      </c>
      <c r="B67" s="7" t="s">
        <v>184</v>
      </c>
      <c r="C67" s="27" t="e">
        <f t="shared" si="2"/>
        <v>#REF!</v>
      </c>
      <c r="D67" s="29" t="e">
        <f t="shared" si="3"/>
        <v>#REF!</v>
      </c>
      <c r="F67" s="23" t="e">
        <f>[1]!'@CTA[1-2-4-5,F,#4]'</f>
        <v>#REF!</v>
      </c>
      <c r="G67" s="23" t="e">
        <f>[1]!'@CTA[1-2-4-5,F,#4]{1216}'</f>
        <v>#REF!</v>
      </c>
    </row>
    <row r="68" spans="1:7" ht="12.75" x14ac:dyDescent="0.2">
      <c r="A68" s="6">
        <v>1245</v>
      </c>
      <c r="B68" s="7" t="s">
        <v>64</v>
      </c>
      <c r="C68" s="27" t="e">
        <f t="shared" si="2"/>
        <v>#REF!</v>
      </c>
      <c r="D68" s="29" t="e">
        <f t="shared" si="3"/>
        <v>#REF!</v>
      </c>
      <c r="F68" s="22" t="e">
        <f>[1]!'@CTA[1-2-4-6,F,#4]'</f>
        <v>#REF!</v>
      </c>
      <c r="G68" s="22" t="e">
        <f>[1]!'@CTA[1-2-4-6,F,#4]{1216}'</f>
        <v>#REF!</v>
      </c>
    </row>
    <row r="69" spans="1:7" ht="12.75" x14ac:dyDescent="0.2">
      <c r="A69" s="6">
        <v>1246</v>
      </c>
      <c r="B69" s="7" t="s">
        <v>65</v>
      </c>
      <c r="C69" s="27" t="e">
        <f t="shared" si="2"/>
        <v>#REF!</v>
      </c>
      <c r="D69" s="29" t="e">
        <f t="shared" si="3"/>
        <v>#REF!</v>
      </c>
      <c r="F69" s="23" t="e">
        <f>[1]!'@CTA[1-2-4-7,F,#4]'</f>
        <v>#REF!</v>
      </c>
      <c r="G69" s="23" t="e">
        <f>[1]!'@CTA[1-2-4-7,F,#4]{1216}'</f>
        <v>#REF!</v>
      </c>
    </row>
    <row r="70" spans="1:7" ht="12.75" x14ac:dyDescent="0.2">
      <c r="A70" s="6">
        <v>1247</v>
      </c>
      <c r="B70" s="7" t="s">
        <v>66</v>
      </c>
      <c r="C70" s="27" t="e">
        <f t="shared" si="2"/>
        <v>#REF!</v>
      </c>
      <c r="D70" s="29" t="e">
        <f t="shared" si="3"/>
        <v>#REF!</v>
      </c>
      <c r="F70" s="22" t="e">
        <f>[1]!'@CTA[1-2-4-8,F,#4]'</f>
        <v>#REF!</v>
      </c>
      <c r="G70" s="22" t="e">
        <f>[1]!'@CTA[1-2-4-8,F,#4]{1216}'</f>
        <v>#REF!</v>
      </c>
    </row>
    <row r="71" spans="1:7" ht="12.75" x14ac:dyDescent="0.2">
      <c r="A71" s="6">
        <v>1248</v>
      </c>
      <c r="B71" s="7" t="s">
        <v>67</v>
      </c>
      <c r="C71" s="25" t="e">
        <f>+C72+C73+C74+C75+C76</f>
        <v>#REF!</v>
      </c>
      <c r="D71" s="28" t="e">
        <f>+D72+D73+D74+D75+D76</f>
        <v>#REF!</v>
      </c>
      <c r="F71" s="20" t="e">
        <f>+F72+F73+F74+F75+F76</f>
        <v>#REF!</v>
      </c>
      <c r="G71" s="20" t="e">
        <f>+G72+G73+G74+G75+G76</f>
        <v>#REF!</v>
      </c>
    </row>
    <row r="72" spans="1:7" ht="12.75" x14ac:dyDescent="0.2">
      <c r="A72" s="6">
        <v>1250</v>
      </c>
      <c r="B72" s="7" t="s">
        <v>68</v>
      </c>
      <c r="C72" s="27" t="e">
        <f t="shared" si="2"/>
        <v>#REF!</v>
      </c>
      <c r="D72" s="29" t="e">
        <f t="shared" si="3"/>
        <v>#REF!</v>
      </c>
      <c r="F72" s="22" t="e">
        <f>[1]!'@CTA[1-2-5-1,F,#4]'</f>
        <v>#REF!</v>
      </c>
      <c r="G72" s="22" t="e">
        <f>[1]!'@CTA[1-2-5-1,F,#4]{1216}'</f>
        <v>#REF!</v>
      </c>
    </row>
    <row r="73" spans="1:7" ht="12.75" x14ac:dyDescent="0.2">
      <c r="A73" s="6">
        <v>1251</v>
      </c>
      <c r="B73" s="7" t="s">
        <v>69</v>
      </c>
      <c r="C73" s="27" t="e">
        <f t="shared" si="2"/>
        <v>#REF!</v>
      </c>
      <c r="D73" s="29" t="e">
        <f t="shared" si="3"/>
        <v>#REF!</v>
      </c>
      <c r="F73" s="23" t="e">
        <f>[1]!'@CTA[1-2-5-2,F,#4]'</f>
        <v>#REF!</v>
      </c>
      <c r="G73" s="23" t="e">
        <f>[1]!'@CTA[1-2-5-2,F,#4]{1216}'</f>
        <v>#REF!</v>
      </c>
    </row>
    <row r="74" spans="1:7" ht="12.75" x14ac:dyDescent="0.2">
      <c r="A74" s="6">
        <v>1252</v>
      </c>
      <c r="B74" s="7" t="s">
        <v>70</v>
      </c>
      <c r="C74" s="27" t="e">
        <f t="shared" si="2"/>
        <v>#REF!</v>
      </c>
      <c r="D74" s="29" t="e">
        <f t="shared" si="3"/>
        <v>#REF!</v>
      </c>
      <c r="F74" s="22" t="e">
        <f>[1]!'@CTA[1-2-5-3,F,#4]'</f>
        <v>#REF!</v>
      </c>
      <c r="G74" s="22" t="e">
        <f>[1]!'@CTA[1-2-5-3,F,#4]{1216}'</f>
        <v>#REF!</v>
      </c>
    </row>
    <row r="75" spans="1:7" ht="12.75" x14ac:dyDescent="0.2">
      <c r="A75" s="6">
        <v>1253</v>
      </c>
      <c r="B75" s="7" t="s">
        <v>71</v>
      </c>
      <c r="C75" s="27" t="e">
        <f t="shared" si="2"/>
        <v>#REF!</v>
      </c>
      <c r="D75" s="29" t="e">
        <f t="shared" si="3"/>
        <v>#REF!</v>
      </c>
      <c r="F75" s="23" t="e">
        <f>[1]!'@CTA[1-2-5-4,F,#4]'</f>
        <v>#REF!</v>
      </c>
      <c r="G75" s="23" t="e">
        <f>[1]!'@CTA[1-2-5-4,F,#4]{1216}'</f>
        <v>#REF!</v>
      </c>
    </row>
    <row r="76" spans="1:7" ht="12.75" x14ac:dyDescent="0.2">
      <c r="A76" s="6">
        <v>1254</v>
      </c>
      <c r="B76" s="7" t="s">
        <v>72</v>
      </c>
      <c r="C76" s="27" t="e">
        <f t="shared" si="2"/>
        <v>#REF!</v>
      </c>
      <c r="D76" s="29" t="e">
        <f t="shared" si="3"/>
        <v>#REF!</v>
      </c>
      <c r="F76" s="22" t="e">
        <f>[1]!'@CTA[1-2-5-9,F,#4]'</f>
        <v>#REF!</v>
      </c>
      <c r="G76" s="22" t="e">
        <f>[1]!'@CTA[1-2-5-9,F,#4]{1216}'</f>
        <v>#REF!</v>
      </c>
    </row>
    <row r="77" spans="1:7" ht="12.75" x14ac:dyDescent="0.2">
      <c r="A77" s="6">
        <v>1259</v>
      </c>
      <c r="B77" s="7" t="s">
        <v>73</v>
      </c>
      <c r="C77" s="25" t="e">
        <f>+SUM(C78:C82)</f>
        <v>#REF!</v>
      </c>
      <c r="D77" s="28" t="e">
        <f>+SUM(D78:D82)</f>
        <v>#REF!</v>
      </c>
      <c r="F77" s="20" t="e">
        <f>+SUM(F78:F82)</f>
        <v>#REF!</v>
      </c>
      <c r="G77" s="20" t="e">
        <f>+SUM(G78:G82)</f>
        <v>#REF!</v>
      </c>
    </row>
    <row r="78" spans="1:7" ht="12.75" x14ac:dyDescent="0.2">
      <c r="A78" s="6">
        <v>1260</v>
      </c>
      <c r="B78" s="7" t="s">
        <v>189</v>
      </c>
      <c r="C78" s="27" t="e">
        <f t="shared" si="2"/>
        <v>#REF!</v>
      </c>
      <c r="D78" s="29" t="e">
        <f t="shared" si="3"/>
        <v>#REF!</v>
      </c>
      <c r="F78" s="22" t="e">
        <f>[1]!'@CTA[1-2-6-1,F,#4]'*-1</f>
        <v>#REF!</v>
      </c>
      <c r="G78" s="22" t="e">
        <f>[1]!'@CTA[1-2-6-1,F,#4]{1216}'*-1</f>
        <v>#REF!</v>
      </c>
    </row>
    <row r="79" spans="1:7" ht="12.75" x14ac:dyDescent="0.2">
      <c r="A79" s="6">
        <v>1261</v>
      </c>
      <c r="B79" s="7" t="s">
        <v>74</v>
      </c>
      <c r="C79" s="27" t="e">
        <f t="shared" si="2"/>
        <v>#REF!</v>
      </c>
      <c r="D79" s="29" t="e">
        <f t="shared" si="3"/>
        <v>#REF!</v>
      </c>
      <c r="F79" s="23" t="e">
        <f>[1]!'@CTA[1-2-6-2,F,#4]'*-1</f>
        <v>#REF!</v>
      </c>
      <c r="G79" s="23" t="e">
        <f>[1]!'@CTA[1-2-6-2,F,#4]{1216}'*-1</f>
        <v>#REF!</v>
      </c>
    </row>
    <row r="80" spans="1:7" ht="12.75" x14ac:dyDescent="0.2">
      <c r="A80" s="6">
        <v>1262</v>
      </c>
      <c r="B80" s="7" t="s">
        <v>75</v>
      </c>
      <c r="C80" s="27" t="e">
        <f t="shared" si="2"/>
        <v>#REF!</v>
      </c>
      <c r="D80" s="29" t="e">
        <f t="shared" si="3"/>
        <v>#REF!</v>
      </c>
      <c r="F80" s="22" t="e">
        <f>[1]!'@CTA[1-2-6-3,F,#4]'*-1</f>
        <v>#REF!</v>
      </c>
      <c r="G80" s="22" t="e">
        <f>[1]!'@CTA[1-2-6-3,F,#4]{1216}'*-1</f>
        <v>#REF!</v>
      </c>
    </row>
    <row r="81" spans="1:7" ht="12.75" x14ac:dyDescent="0.2">
      <c r="A81" s="6">
        <v>1263</v>
      </c>
      <c r="B81" s="7" t="s">
        <v>76</v>
      </c>
      <c r="C81" s="27" t="e">
        <f t="shared" si="2"/>
        <v>#REF!</v>
      </c>
      <c r="D81" s="29" t="e">
        <f t="shared" si="3"/>
        <v>#REF!</v>
      </c>
      <c r="F81" s="23" t="e">
        <f>[1]!'@CTA[1-2-6-4,F,#4]'*-1</f>
        <v>#REF!</v>
      </c>
      <c r="G81" s="23" t="e">
        <f>[1]!'@CTA[1-2-6-4,F,#4]{1216}'*-1</f>
        <v>#REF!</v>
      </c>
    </row>
    <row r="82" spans="1:7" ht="12.75" x14ac:dyDescent="0.2">
      <c r="A82" s="6">
        <v>1264</v>
      </c>
      <c r="B82" s="7" t="s">
        <v>77</v>
      </c>
      <c r="C82" s="27" t="e">
        <f t="shared" si="2"/>
        <v>#REF!</v>
      </c>
      <c r="D82" s="29" t="e">
        <f t="shared" si="3"/>
        <v>#REF!</v>
      </c>
      <c r="F82" s="22" t="e">
        <f>[1]!'@CTA[1-2-6-5,F,#4]'*-1</f>
        <v>#REF!</v>
      </c>
      <c r="G82" s="22" t="e">
        <f>[1]!'@CTA[1-2-6-5,F,#4]{1216}'*-1</f>
        <v>#REF!</v>
      </c>
    </row>
    <row r="83" spans="1:7" ht="12.75" x14ac:dyDescent="0.2">
      <c r="A83" s="6">
        <v>1265</v>
      </c>
      <c r="B83" s="7" t="s">
        <v>78</v>
      </c>
      <c r="C83" s="25" t="e">
        <f>+SUM(C84:C89)</f>
        <v>#REF!</v>
      </c>
      <c r="D83" s="28" t="e">
        <f>+SUM(D84:D89)</f>
        <v>#REF!</v>
      </c>
      <c r="F83" s="20" t="e">
        <f>+SUM(F84:F89)</f>
        <v>#REF!</v>
      </c>
      <c r="G83" s="20" t="e">
        <f>+SUM(G84:G89)</f>
        <v>#REF!</v>
      </c>
    </row>
    <row r="84" spans="1:7" ht="12.75" x14ac:dyDescent="0.2">
      <c r="A84" s="6">
        <v>1270</v>
      </c>
      <c r="B84" s="7" t="s">
        <v>79</v>
      </c>
      <c r="C84" s="27" t="e">
        <f t="shared" si="2"/>
        <v>#REF!</v>
      </c>
      <c r="D84" s="29" t="e">
        <f t="shared" si="3"/>
        <v>#REF!</v>
      </c>
      <c r="F84" s="22" t="e">
        <f>[1]!'@CTA[1-2-7-1,F,#4]'</f>
        <v>#REF!</v>
      </c>
      <c r="G84" s="22" t="e">
        <f>[1]!'@CTA[1-2-7-1,F,#4]{1216}'</f>
        <v>#REF!</v>
      </c>
    </row>
    <row r="85" spans="1:7" ht="12.75" x14ac:dyDescent="0.2">
      <c r="A85" s="6">
        <v>1271</v>
      </c>
      <c r="B85" s="7" t="s">
        <v>80</v>
      </c>
      <c r="C85" s="27" t="e">
        <f t="shared" si="2"/>
        <v>#REF!</v>
      </c>
      <c r="D85" s="29" t="e">
        <f t="shared" si="3"/>
        <v>#REF!</v>
      </c>
      <c r="F85" s="23" t="e">
        <f>[1]!'@CTA[1-2-7-2,F,#4]'</f>
        <v>#REF!</v>
      </c>
      <c r="G85" s="23" t="e">
        <f>[1]!'@CTA[1-2-7-2,F,#4]{1216}'</f>
        <v>#REF!</v>
      </c>
    </row>
    <row r="86" spans="1:7" ht="12.75" x14ac:dyDescent="0.2">
      <c r="A86" s="6">
        <v>1272</v>
      </c>
      <c r="B86" s="7" t="s">
        <v>81</v>
      </c>
      <c r="C86" s="27" t="e">
        <f t="shared" si="2"/>
        <v>#REF!</v>
      </c>
      <c r="D86" s="29" t="e">
        <f t="shared" si="3"/>
        <v>#REF!</v>
      </c>
      <c r="F86" s="22" t="e">
        <f>[1]!'@CTA[1-2-7-3,F,#4]'</f>
        <v>#REF!</v>
      </c>
      <c r="G86" s="22" t="e">
        <f>[1]!'@CTA[1-2-7-3,F,#4]{1216}'</f>
        <v>#REF!</v>
      </c>
    </row>
    <row r="87" spans="1:7" ht="12.75" x14ac:dyDescent="0.2">
      <c r="A87" s="6">
        <v>1273</v>
      </c>
      <c r="B87" s="7" t="s">
        <v>82</v>
      </c>
      <c r="C87" s="27" t="e">
        <f t="shared" si="2"/>
        <v>#REF!</v>
      </c>
      <c r="D87" s="29" t="e">
        <f t="shared" si="3"/>
        <v>#REF!</v>
      </c>
      <c r="F87" s="23" t="e">
        <f>[1]!'@CTA[1-2-7-4,F,#4]'</f>
        <v>#REF!</v>
      </c>
      <c r="G87" s="23" t="e">
        <f>[1]!'@CTA[1-2-7-4,F,#4]{1216}'</f>
        <v>#REF!</v>
      </c>
    </row>
    <row r="88" spans="1:7" ht="12.75" x14ac:dyDescent="0.2">
      <c r="A88" s="6">
        <v>1274</v>
      </c>
      <c r="B88" s="7" t="s">
        <v>83</v>
      </c>
      <c r="C88" s="27" t="e">
        <f t="shared" si="2"/>
        <v>#REF!</v>
      </c>
      <c r="D88" s="29" t="e">
        <f t="shared" si="3"/>
        <v>#REF!</v>
      </c>
      <c r="F88" s="22" t="e">
        <f>[1]!'@CTA[1-2-7-5,F,#4]'</f>
        <v>#REF!</v>
      </c>
      <c r="G88" s="22" t="e">
        <f>[1]!'@CTA[1-2-7-5,F,#4]{1216}'</f>
        <v>#REF!</v>
      </c>
    </row>
    <row r="89" spans="1:7" ht="12.75" x14ac:dyDescent="0.2">
      <c r="A89" s="6">
        <v>1275</v>
      </c>
      <c r="B89" s="7" t="s">
        <v>84</v>
      </c>
      <c r="C89" s="27" t="e">
        <f t="shared" si="2"/>
        <v>#REF!</v>
      </c>
      <c r="D89" s="29" t="e">
        <f t="shared" si="3"/>
        <v>#REF!</v>
      </c>
      <c r="F89" s="23" t="e">
        <f>[1]!'@CTA[1-2-7-9,F,#4]'</f>
        <v>#REF!</v>
      </c>
      <c r="G89" s="23" t="e">
        <f>[1]!'@CTA[1-2-7-9,F,#4]{1216}'</f>
        <v>#REF!</v>
      </c>
    </row>
    <row r="90" spans="1:7" ht="12.75" x14ac:dyDescent="0.2">
      <c r="A90" s="6">
        <v>1279</v>
      </c>
      <c r="B90" s="7" t="s">
        <v>85</v>
      </c>
      <c r="C90" s="25" t="e">
        <f>+SUM(C91:C95)</f>
        <v>#REF!</v>
      </c>
      <c r="D90" s="28" t="e">
        <f>+SUM(D91:D95)</f>
        <v>#REF!</v>
      </c>
      <c r="F90" s="21" t="e">
        <f>+SUM(F91:F95)</f>
        <v>#REF!</v>
      </c>
      <c r="G90" s="21" t="e">
        <f>+SUM(G91:G95)</f>
        <v>#REF!</v>
      </c>
    </row>
    <row r="91" spans="1:7" ht="12.75" x14ac:dyDescent="0.2">
      <c r="A91" s="6">
        <v>1280</v>
      </c>
      <c r="B91" s="7" t="s">
        <v>190</v>
      </c>
      <c r="C91" s="27" t="e">
        <f t="shared" si="2"/>
        <v>#REF!</v>
      </c>
      <c r="D91" s="29" t="e">
        <f t="shared" si="3"/>
        <v>#REF!</v>
      </c>
      <c r="F91" s="23" t="e">
        <f>[1]!'@CTA[1-2-8-1,F,#4]'*-1</f>
        <v>#REF!</v>
      </c>
      <c r="G91" s="23" t="e">
        <f>[1]!'@CTA[1-2-8-1,F,#4]{1216}'*-1</f>
        <v>#REF!</v>
      </c>
    </row>
    <row r="92" spans="1:7" ht="12.75" x14ac:dyDescent="0.2">
      <c r="A92" s="6">
        <v>1281</v>
      </c>
      <c r="B92" s="7" t="s">
        <v>86</v>
      </c>
      <c r="C92" s="27" t="e">
        <f t="shared" si="2"/>
        <v>#REF!</v>
      </c>
      <c r="D92" s="29" t="e">
        <f t="shared" si="3"/>
        <v>#REF!</v>
      </c>
      <c r="F92" s="22" t="e">
        <f>[1]!'@CTA[1-2-8-2,F,#4]'*-1</f>
        <v>#REF!</v>
      </c>
      <c r="G92" s="22" t="e">
        <f>[1]!'@CTA[1-2-8-2,F,#4]{1216}'*-1</f>
        <v>#REF!</v>
      </c>
    </row>
    <row r="93" spans="1:7" ht="22.5" x14ac:dyDescent="0.2">
      <c r="A93" s="6">
        <v>1282</v>
      </c>
      <c r="B93" s="7" t="s">
        <v>87</v>
      </c>
      <c r="C93" s="27" t="e">
        <f t="shared" si="2"/>
        <v>#REF!</v>
      </c>
      <c r="D93" s="29" t="e">
        <f t="shared" si="3"/>
        <v>#REF!</v>
      </c>
      <c r="F93" s="23" t="e">
        <f>[1]!'@CTA[1-2-8-3,F,#4]'*-1</f>
        <v>#REF!</v>
      </c>
      <c r="G93" s="23" t="e">
        <f>[1]!'@CTA[1-2-8-3,F,#4]{1216}'*-1</f>
        <v>#REF!</v>
      </c>
    </row>
    <row r="94" spans="1:7" ht="12.75" x14ac:dyDescent="0.2">
      <c r="A94" s="6">
        <v>1283</v>
      </c>
      <c r="B94" s="7" t="s">
        <v>88</v>
      </c>
      <c r="C94" s="27" t="e">
        <f t="shared" si="2"/>
        <v>#REF!</v>
      </c>
      <c r="D94" s="29" t="e">
        <f t="shared" si="3"/>
        <v>#REF!</v>
      </c>
      <c r="F94" s="22" t="e">
        <f>[1]!'@CTA[1-2-8-4,F,#4]'*-1</f>
        <v>#REF!</v>
      </c>
      <c r="G94" s="22" t="e">
        <f>[1]!'@CTA[1-2-8-4,F,#4]{1216}'*-1</f>
        <v>#REF!</v>
      </c>
    </row>
    <row r="95" spans="1:7" ht="12.75" x14ac:dyDescent="0.2">
      <c r="A95" s="6">
        <v>1284</v>
      </c>
      <c r="B95" s="7" t="s">
        <v>89</v>
      </c>
      <c r="C95" s="27" t="e">
        <f t="shared" si="2"/>
        <v>#REF!</v>
      </c>
      <c r="D95" s="29" t="e">
        <f t="shared" si="3"/>
        <v>#REF!</v>
      </c>
      <c r="F95" s="23" t="e">
        <f>[1]!'@CTA[1-2-8-9,F,#4]'*-1</f>
        <v>#REF!</v>
      </c>
      <c r="G95" s="23" t="e">
        <f>[1]!'@CTA[1-2-8-9,F,#4]{1216}'*-1</f>
        <v>#REF!</v>
      </c>
    </row>
    <row r="96" spans="1:7" ht="12.75" x14ac:dyDescent="0.2">
      <c r="A96" s="6">
        <v>1289</v>
      </c>
      <c r="B96" s="7" t="s">
        <v>90</v>
      </c>
      <c r="C96" s="27">
        <f>IF([2]ESF!C96-[2]ESF!D96&lt;0,([2]ESF!C96-[2]ESF!D96)*-1,0)</f>
        <v>0</v>
      </c>
      <c r="D96" s="29">
        <f>IF([2]ESF!C96-[2]ESF!D96&gt;0,[2]ESF!C96-[2]ESF!D96,0)</f>
        <v>0</v>
      </c>
      <c r="F96" s="21" t="e">
        <f>+SUM(F97:F99)</f>
        <v>#REF!</v>
      </c>
      <c r="G96" s="21" t="e">
        <f>+SUM(G97:G99)</f>
        <v>#REF!</v>
      </c>
    </row>
    <row r="97" spans="1:7" ht="12.75" x14ac:dyDescent="0.2">
      <c r="A97" s="6">
        <v>1290</v>
      </c>
      <c r="B97" s="7" t="s">
        <v>91</v>
      </c>
      <c r="C97" s="27" t="e">
        <f t="shared" si="2"/>
        <v>#REF!</v>
      </c>
      <c r="D97" s="29" t="e">
        <f t="shared" si="3"/>
        <v>#REF!</v>
      </c>
      <c r="F97" s="23" t="e">
        <f>[1]!'@CTA[1-2-9-1,F,#4]'</f>
        <v>#REF!</v>
      </c>
      <c r="G97" s="23" t="e">
        <f>[1]!'@CTA[1-2-9-1,F,#4]{1216}'</f>
        <v>#REF!</v>
      </c>
    </row>
    <row r="98" spans="1:7" ht="12.75" x14ac:dyDescent="0.2">
      <c r="A98" s="6">
        <v>1291</v>
      </c>
      <c r="B98" s="7" t="s">
        <v>92</v>
      </c>
      <c r="C98" s="27" t="e">
        <f t="shared" si="2"/>
        <v>#REF!</v>
      </c>
      <c r="D98" s="29" t="e">
        <f t="shared" si="3"/>
        <v>#REF!</v>
      </c>
      <c r="F98" s="22" t="e">
        <f>[1]!'@CTA[1-2-9-2,F,#4]'</f>
        <v>#REF!</v>
      </c>
      <c r="G98" s="22" t="e">
        <f>[1]!'@CTA[1-2-9-2,F,#4]{1216}'</f>
        <v>#REF!</v>
      </c>
    </row>
    <row r="99" spans="1:7" ht="12.75" x14ac:dyDescent="0.2">
      <c r="A99" s="6">
        <v>1292</v>
      </c>
      <c r="B99" s="7" t="s">
        <v>93</v>
      </c>
      <c r="C99" s="27" t="e">
        <f t="shared" si="2"/>
        <v>#REF!</v>
      </c>
      <c r="D99" s="29" t="e">
        <f t="shared" si="3"/>
        <v>#REF!</v>
      </c>
      <c r="F99" s="23" t="e">
        <f>[1]!'@CTA[1-2-9-3,F,#4]'</f>
        <v>#REF!</v>
      </c>
      <c r="G99" s="23" t="e">
        <f>[1]!'@CTA[1-2-9-3,F,#4]{1216}'</f>
        <v>#REF!</v>
      </c>
    </row>
    <row r="100" spans="1:7" ht="12.75" x14ac:dyDescent="0.2">
      <c r="A100" s="6">
        <v>1293</v>
      </c>
      <c r="B100" s="7" t="s">
        <v>94</v>
      </c>
      <c r="C100" s="25" t="e">
        <f>+C101+C142</f>
        <v>#REF!</v>
      </c>
      <c r="D100" s="28" t="e">
        <f>+D101+D142</f>
        <v>#REF!</v>
      </c>
      <c r="F100" s="21" t="e">
        <f>+F101+F142</f>
        <v>#REF!</v>
      </c>
      <c r="G100" s="21" t="e">
        <f>+G101+G142</f>
        <v>#REF!</v>
      </c>
    </row>
    <row r="101" spans="1:7" s="5" customFormat="1" ht="12.75" x14ac:dyDescent="0.2">
      <c r="A101" s="8">
        <v>2000</v>
      </c>
      <c r="B101" s="9" t="s">
        <v>95</v>
      </c>
      <c r="C101" s="25" t="e">
        <f>+C102+C112+C116+C120+C123+C127+C134+C138</f>
        <v>#REF!</v>
      </c>
      <c r="D101" s="28" t="e">
        <f>+D102+D112+D116+D120+D123+D127+D134+D138</f>
        <v>#REF!</v>
      </c>
      <c r="F101" s="20" t="e">
        <f>+F102+F112+F116+F120+F123+F127+F134+F138</f>
        <v>#REF!</v>
      </c>
      <c r="G101" s="20" t="e">
        <f>+G102+G112+G116+G120+G123+G127+G134+G138</f>
        <v>#REF!</v>
      </c>
    </row>
    <row r="102" spans="1:7" ht="12.75" x14ac:dyDescent="0.2">
      <c r="A102" s="6">
        <v>2100</v>
      </c>
      <c r="B102" s="7" t="s">
        <v>96</v>
      </c>
      <c r="C102" s="25" t="e">
        <f>+SUM(C103:C111)</f>
        <v>#REF!</v>
      </c>
      <c r="D102" s="28" t="e">
        <f>+SUM(D103:D111)</f>
        <v>#REF!</v>
      </c>
      <c r="F102" s="21" t="e">
        <f>+SUM(F103:F111)</f>
        <v>#REF!</v>
      </c>
      <c r="G102" s="21" t="e">
        <f>+SUM(G103:G111)</f>
        <v>#REF!</v>
      </c>
    </row>
    <row r="103" spans="1:7" ht="12.75" x14ac:dyDescent="0.2">
      <c r="A103" s="6">
        <v>2110</v>
      </c>
      <c r="B103" s="7" t="s">
        <v>97</v>
      </c>
      <c r="C103" s="27" t="e">
        <f>IF($F103-$G103&gt;0,($F103-$G103),0)</f>
        <v>#REF!</v>
      </c>
      <c r="D103" s="29" t="e">
        <f>IF($F103-$G103&lt;0,($F103-$G103)*-1,0)</f>
        <v>#REF!</v>
      </c>
      <c r="F103" s="23" t="e">
        <f>[1]!'@CTA[2-1-1-1,F,#4]'</f>
        <v>#REF!</v>
      </c>
      <c r="G103" s="23" t="e">
        <f>[1]!'@CTA[2-1-1-1,F,#4]{1216}'</f>
        <v>#REF!</v>
      </c>
    </row>
    <row r="104" spans="1:7" ht="12.75" x14ac:dyDescent="0.2">
      <c r="A104" s="6">
        <v>2111</v>
      </c>
      <c r="B104" s="7" t="s">
        <v>98</v>
      </c>
      <c r="C104" s="27" t="e">
        <f t="shared" ref="C104:C141" si="4">IF($F104-$G104&gt;0,($F104-$G104),0)</f>
        <v>#REF!</v>
      </c>
      <c r="D104" s="29" t="e">
        <f t="shared" ref="D104:D141" si="5">IF($F104-$G104&lt;0,($F104-$G104)*-1,0)</f>
        <v>#REF!</v>
      </c>
      <c r="F104" s="22" t="e">
        <f>[1]!'@CTA[2-1-1-2,F,#4]'</f>
        <v>#REF!</v>
      </c>
      <c r="G104" s="22" t="e">
        <f>[1]!'@CTA[2-1-1-2,F,#4]{1216}'</f>
        <v>#REF!</v>
      </c>
    </row>
    <row r="105" spans="1:7" ht="12.75" x14ac:dyDescent="0.2">
      <c r="A105" s="6">
        <v>2112</v>
      </c>
      <c r="B105" s="7" t="s">
        <v>99</v>
      </c>
      <c r="C105" s="27" t="e">
        <f t="shared" si="4"/>
        <v>#REF!</v>
      </c>
      <c r="D105" s="29" t="e">
        <f t="shared" si="5"/>
        <v>#REF!</v>
      </c>
      <c r="F105" s="23" t="e">
        <f>[1]!'@CTA[2-1-1-3,F,#4]'</f>
        <v>#REF!</v>
      </c>
      <c r="G105" s="23" t="e">
        <f>[1]!'@CTA[2-1-1-3,F,#4]{1216}'</f>
        <v>#REF!</v>
      </c>
    </row>
    <row r="106" spans="1:7" ht="12.75" x14ac:dyDescent="0.2">
      <c r="A106" s="6">
        <v>2113</v>
      </c>
      <c r="B106" s="7" t="s">
        <v>100</v>
      </c>
      <c r="C106" s="27" t="e">
        <f t="shared" si="4"/>
        <v>#REF!</v>
      </c>
      <c r="D106" s="29" t="e">
        <f t="shared" si="5"/>
        <v>#REF!</v>
      </c>
      <c r="F106" s="22" t="e">
        <f>[1]!'@CTA[2-1-1-4,F,#4]'</f>
        <v>#REF!</v>
      </c>
      <c r="G106" s="22" t="e">
        <f>[1]!'@CTA[2-1-1-4,F,#4]{1216}'</f>
        <v>#REF!</v>
      </c>
    </row>
    <row r="107" spans="1:7" ht="12.75" x14ac:dyDescent="0.2">
      <c r="A107" s="6">
        <v>2114</v>
      </c>
      <c r="B107" s="7" t="s">
        <v>101</v>
      </c>
      <c r="C107" s="27" t="e">
        <f t="shared" si="4"/>
        <v>#REF!</v>
      </c>
      <c r="D107" s="29" t="e">
        <f t="shared" si="5"/>
        <v>#REF!</v>
      </c>
      <c r="F107" s="23" t="e">
        <f>[1]!'@CTA[2-1-1-5,F,#4]'</f>
        <v>#REF!</v>
      </c>
      <c r="G107" s="23" t="e">
        <f>[1]!'@CTA[2-1-1-5,F,#4]{1216}'</f>
        <v>#REF!</v>
      </c>
    </row>
    <row r="108" spans="1:7" ht="12.75" x14ac:dyDescent="0.2">
      <c r="A108" s="6">
        <v>2115</v>
      </c>
      <c r="B108" s="7" t="s">
        <v>102</v>
      </c>
      <c r="C108" s="27" t="e">
        <f t="shared" si="4"/>
        <v>#REF!</v>
      </c>
      <c r="D108" s="29" t="e">
        <f t="shared" si="5"/>
        <v>#REF!</v>
      </c>
      <c r="F108" s="22" t="e">
        <f>[1]!'@CTA[2-1-1-6,F,#4]'</f>
        <v>#REF!</v>
      </c>
      <c r="G108" s="22" t="e">
        <f>[1]!'@CTA[2-1-1-6,F,#4]{1216}'</f>
        <v>#REF!</v>
      </c>
    </row>
    <row r="109" spans="1:7" ht="12.75" x14ac:dyDescent="0.2">
      <c r="A109" s="6">
        <v>2116</v>
      </c>
      <c r="B109" s="7" t="s">
        <v>103</v>
      </c>
      <c r="C109" s="27" t="e">
        <f t="shared" si="4"/>
        <v>#REF!</v>
      </c>
      <c r="D109" s="29" t="e">
        <f t="shared" si="5"/>
        <v>#REF!</v>
      </c>
      <c r="F109" s="23" t="e">
        <f>[1]!'@CTA[2-1-1-7,F,#4]'</f>
        <v>#REF!</v>
      </c>
      <c r="G109" s="23" t="e">
        <f>[1]!'@CTA[2-1-1-7,F,#4]{1216}'</f>
        <v>#REF!</v>
      </c>
    </row>
    <row r="110" spans="1:7" ht="12.75" x14ac:dyDescent="0.2">
      <c r="A110" s="6">
        <v>2117</v>
      </c>
      <c r="B110" s="7" t="s">
        <v>104</v>
      </c>
      <c r="C110" s="27" t="e">
        <f t="shared" si="4"/>
        <v>#REF!</v>
      </c>
      <c r="D110" s="29" t="e">
        <f t="shared" si="5"/>
        <v>#REF!</v>
      </c>
      <c r="F110" s="22" t="e">
        <f>[1]!'@CTA[2-1-1-8,F,#4]'</f>
        <v>#REF!</v>
      </c>
      <c r="G110" s="22" t="e">
        <f>[1]!'@CTA[2-1-1-8,F,#4]{1216}'</f>
        <v>#REF!</v>
      </c>
    </row>
    <row r="111" spans="1:7" ht="12.75" x14ac:dyDescent="0.2">
      <c r="A111" s="6">
        <v>2118</v>
      </c>
      <c r="B111" s="7" t="s">
        <v>105</v>
      </c>
      <c r="C111" s="27" t="e">
        <f t="shared" si="4"/>
        <v>#REF!</v>
      </c>
      <c r="D111" s="29" t="e">
        <f t="shared" si="5"/>
        <v>#REF!</v>
      </c>
      <c r="F111" s="23" t="e">
        <f>[1]!'@CTA[2-1-1-9,F,#4]'</f>
        <v>#REF!</v>
      </c>
      <c r="G111" s="23" t="e">
        <f>[1]!'@CTA[2-1-1-9,F,#4]{1216}'</f>
        <v>#REF!</v>
      </c>
    </row>
    <row r="112" spans="1:7" ht="12.75" x14ac:dyDescent="0.2">
      <c r="A112" s="6">
        <v>2119</v>
      </c>
      <c r="B112" s="7" t="s">
        <v>106</v>
      </c>
      <c r="C112" s="25" t="e">
        <f>+SUM(C113:C115)</f>
        <v>#REF!</v>
      </c>
      <c r="D112" s="28" t="e">
        <f>+SUM(D113:D115)</f>
        <v>#REF!</v>
      </c>
      <c r="F112" s="21" t="e">
        <f>+SUM(F113:F115)</f>
        <v>#REF!</v>
      </c>
      <c r="G112" s="21" t="e">
        <f>+SUM(G113:G115)</f>
        <v>#REF!</v>
      </c>
    </row>
    <row r="113" spans="1:7" ht="12.75" x14ac:dyDescent="0.2">
      <c r="A113" s="6">
        <v>2120</v>
      </c>
      <c r="B113" s="7" t="s">
        <v>107</v>
      </c>
      <c r="C113" s="27" t="e">
        <f t="shared" si="4"/>
        <v>#REF!</v>
      </c>
      <c r="D113" s="29" t="e">
        <f t="shared" si="5"/>
        <v>#REF!</v>
      </c>
      <c r="F113" s="23" t="e">
        <f>[1]!'@CTA[2-1-2-1,F,#4]'</f>
        <v>#REF!</v>
      </c>
      <c r="G113" s="23" t="e">
        <f>[1]!'@CTA[2-1-2-1,F,#4]{1216}'</f>
        <v>#REF!</v>
      </c>
    </row>
    <row r="114" spans="1:7" ht="12.75" x14ac:dyDescent="0.2">
      <c r="A114" s="6">
        <v>2121</v>
      </c>
      <c r="B114" s="7" t="s">
        <v>108</v>
      </c>
      <c r="C114" s="27" t="e">
        <f t="shared" si="4"/>
        <v>#REF!</v>
      </c>
      <c r="D114" s="29" t="e">
        <f t="shared" si="5"/>
        <v>#REF!</v>
      </c>
      <c r="F114" s="22" t="e">
        <f>[1]!'@CTA[2-1-2-2,F,#4]'</f>
        <v>#REF!</v>
      </c>
      <c r="G114" s="22" t="e">
        <f>[1]!'@CTA[2-1-2-2,F,#4]{1216}'</f>
        <v>#REF!</v>
      </c>
    </row>
    <row r="115" spans="1:7" ht="12.75" x14ac:dyDescent="0.2">
      <c r="A115" s="6">
        <v>2122</v>
      </c>
      <c r="B115" s="7" t="s">
        <v>109</v>
      </c>
      <c r="C115" s="27" t="e">
        <f t="shared" si="4"/>
        <v>#REF!</v>
      </c>
      <c r="D115" s="29" t="e">
        <f t="shared" si="5"/>
        <v>#REF!</v>
      </c>
      <c r="F115" s="23" t="e">
        <f>[1]!'@CTA[2-1-2-9,F,#4]'</f>
        <v>#REF!</v>
      </c>
      <c r="G115" s="23" t="e">
        <f>[1]!'@CTA[2-1-2-9,F,#4]{1216}'</f>
        <v>#REF!</v>
      </c>
    </row>
    <row r="116" spans="1:7" ht="12.75" x14ac:dyDescent="0.2">
      <c r="A116" s="6">
        <v>2129</v>
      </c>
      <c r="B116" s="7" t="s">
        <v>110</v>
      </c>
      <c r="C116" s="25" t="e">
        <f>+C117+C118+C119</f>
        <v>#REF!</v>
      </c>
      <c r="D116" s="28" t="e">
        <f>+D117+D118+D119</f>
        <v>#REF!</v>
      </c>
      <c r="F116" s="21" t="e">
        <f>+F117+F118+F119</f>
        <v>#REF!</v>
      </c>
      <c r="G116" s="21" t="e">
        <f>+G117+G118+G119</f>
        <v>#REF!</v>
      </c>
    </row>
    <row r="117" spans="1:7" ht="12.75" x14ac:dyDescent="0.2">
      <c r="A117" s="6">
        <v>2130</v>
      </c>
      <c r="B117" s="7" t="s">
        <v>111</v>
      </c>
      <c r="C117" s="27" t="e">
        <f t="shared" si="4"/>
        <v>#REF!</v>
      </c>
      <c r="D117" s="29" t="e">
        <f t="shared" si="5"/>
        <v>#REF!</v>
      </c>
      <c r="F117" s="23" t="e">
        <f>[1]!'@CTA[2-1-3-1,F,#4]'</f>
        <v>#REF!</v>
      </c>
      <c r="G117" s="23" t="e">
        <f>[1]!'@CTA[2-1-3-1,F,#4]{1216}'</f>
        <v>#REF!</v>
      </c>
    </row>
    <row r="118" spans="1:7" ht="12.75" x14ac:dyDescent="0.2">
      <c r="A118" s="6">
        <v>2131</v>
      </c>
      <c r="B118" s="7" t="s">
        <v>112</v>
      </c>
      <c r="C118" s="27" t="e">
        <f t="shared" si="4"/>
        <v>#REF!</v>
      </c>
      <c r="D118" s="29" t="e">
        <f t="shared" si="5"/>
        <v>#REF!</v>
      </c>
      <c r="F118" s="22" t="e">
        <f>[1]!'@CTA[2-1-3-2,F,#4]'</f>
        <v>#REF!</v>
      </c>
      <c r="G118" s="22" t="e">
        <f>[1]!'@CTA[2-1-3-2,F,#4]{1216}'</f>
        <v>#REF!</v>
      </c>
    </row>
    <row r="119" spans="1:7" ht="12.75" x14ac:dyDescent="0.2">
      <c r="A119" s="6">
        <v>2132</v>
      </c>
      <c r="B119" s="7" t="s">
        <v>113</v>
      </c>
      <c r="C119" s="27" t="e">
        <f t="shared" si="4"/>
        <v>#REF!</v>
      </c>
      <c r="D119" s="29" t="e">
        <f t="shared" si="5"/>
        <v>#REF!</v>
      </c>
      <c r="F119" s="23" t="e">
        <f>[1]!'@CTA[2-1-3-3,F,#4]'</f>
        <v>#REF!</v>
      </c>
      <c r="G119" s="23" t="e">
        <f>[1]!'@CTA[2-1-3-3,F,#4]{1216}'</f>
        <v>#REF!</v>
      </c>
    </row>
    <row r="120" spans="1:7" ht="12.75" x14ac:dyDescent="0.2">
      <c r="A120" s="6">
        <v>2133</v>
      </c>
      <c r="B120" s="7" t="s">
        <v>114</v>
      </c>
      <c r="C120" s="25" t="e">
        <f>+SUM(C121:C122)</f>
        <v>#REF!</v>
      </c>
      <c r="D120" s="28" t="e">
        <f>+SUM(D121:D122)</f>
        <v>#REF!</v>
      </c>
      <c r="F120" s="21" t="e">
        <f>+SUM(F121:F122)</f>
        <v>#REF!</v>
      </c>
      <c r="G120" s="21" t="e">
        <f>+SUM(G121:G122)</f>
        <v>#REF!</v>
      </c>
    </row>
    <row r="121" spans="1:7" ht="12.75" x14ac:dyDescent="0.2">
      <c r="A121" s="6">
        <v>2140</v>
      </c>
      <c r="B121" s="7" t="s">
        <v>115</v>
      </c>
      <c r="C121" s="27" t="e">
        <f t="shared" si="4"/>
        <v>#REF!</v>
      </c>
      <c r="D121" s="29" t="e">
        <f t="shared" si="5"/>
        <v>#REF!</v>
      </c>
      <c r="F121" s="23" t="e">
        <f>[1]!'@CTA[2-1-4-1,F,#4]'</f>
        <v>#REF!</v>
      </c>
      <c r="G121" s="23" t="e">
        <f>[1]!'@CTA[2-1-4-1,F,#4]{1216}'</f>
        <v>#REF!</v>
      </c>
    </row>
    <row r="122" spans="1:7" ht="12.75" x14ac:dyDescent="0.2">
      <c r="A122" s="6">
        <v>2141</v>
      </c>
      <c r="B122" s="7" t="s">
        <v>116</v>
      </c>
      <c r="C122" s="27" t="e">
        <f t="shared" si="4"/>
        <v>#REF!</v>
      </c>
      <c r="D122" s="29" t="e">
        <f t="shared" si="5"/>
        <v>#REF!</v>
      </c>
      <c r="F122" s="22" t="e">
        <f>[1]!'@CTA[2-1-4-2,F,#4]'</f>
        <v>#REF!</v>
      </c>
      <c r="G122" s="22" t="e">
        <f>[1]!'@CTA[2-1-4-2,F,#4]{1216}'</f>
        <v>#REF!</v>
      </c>
    </row>
    <row r="123" spans="1:7" ht="12.75" x14ac:dyDescent="0.2">
      <c r="A123" s="6">
        <v>2142</v>
      </c>
      <c r="B123" s="7" t="s">
        <v>117</v>
      </c>
      <c r="C123" s="25" t="e">
        <f>+SUM(C124:C126)</f>
        <v>#REF!</v>
      </c>
      <c r="D123" s="28" t="e">
        <f>+SUM(D124:D126)</f>
        <v>#REF!</v>
      </c>
      <c r="F123" s="20" t="e">
        <f>+SUM(F124:F126)</f>
        <v>#REF!</v>
      </c>
      <c r="G123" s="20" t="e">
        <f>+SUM(G124:G126)</f>
        <v>#REF!</v>
      </c>
    </row>
    <row r="124" spans="1:7" ht="12.75" x14ac:dyDescent="0.2">
      <c r="A124" s="6">
        <v>2150</v>
      </c>
      <c r="B124" s="7" t="s">
        <v>118</v>
      </c>
      <c r="C124" s="27" t="e">
        <f t="shared" si="4"/>
        <v>#REF!</v>
      </c>
      <c r="D124" s="29" t="e">
        <f t="shared" si="5"/>
        <v>#REF!</v>
      </c>
      <c r="F124" s="22" t="e">
        <f>[1]!'@CTA[2-1-5-1,F,#4]'</f>
        <v>#REF!</v>
      </c>
      <c r="G124" s="22" t="e">
        <f>[1]!'@CTA[2-1-5-1,F,#4]{1216}'</f>
        <v>#REF!</v>
      </c>
    </row>
    <row r="125" spans="1:7" ht="12.75" x14ac:dyDescent="0.2">
      <c r="A125" s="6">
        <v>2151</v>
      </c>
      <c r="B125" s="7" t="s">
        <v>119</v>
      </c>
      <c r="C125" s="27" t="e">
        <f t="shared" si="4"/>
        <v>#REF!</v>
      </c>
      <c r="D125" s="29" t="e">
        <f t="shared" si="5"/>
        <v>#REF!</v>
      </c>
      <c r="F125" s="23" t="e">
        <f>[1]!'@CTA[2-1-5-2,F,#4]'</f>
        <v>#REF!</v>
      </c>
      <c r="G125" s="23" t="e">
        <f>[1]!'@CTA[2-1-5-2,F,#4]{1216}'</f>
        <v>#REF!</v>
      </c>
    </row>
    <row r="126" spans="1:7" ht="12.75" x14ac:dyDescent="0.2">
      <c r="A126" s="6">
        <v>2152</v>
      </c>
      <c r="B126" s="7" t="s">
        <v>120</v>
      </c>
      <c r="C126" s="27" t="e">
        <f t="shared" si="4"/>
        <v>#REF!</v>
      </c>
      <c r="D126" s="29" t="e">
        <f t="shared" si="5"/>
        <v>#REF!</v>
      </c>
      <c r="F126" s="22" t="e">
        <f>[1]!'@CTA[2-1-5-9,F,#4]'</f>
        <v>#REF!</v>
      </c>
      <c r="G126" s="22" t="e">
        <f>[1]!'@CTA[2-1-5-9,F,#4]{1216}'</f>
        <v>#REF!</v>
      </c>
    </row>
    <row r="127" spans="1:7" ht="12.75" x14ac:dyDescent="0.2">
      <c r="A127" s="6">
        <v>2159</v>
      </c>
      <c r="B127" s="7" t="s">
        <v>121</v>
      </c>
      <c r="C127" s="25" t="e">
        <f>+SUM(C128:C133)</f>
        <v>#REF!</v>
      </c>
      <c r="D127" s="28" t="e">
        <f>+SUM(D128:D133)</f>
        <v>#REF!</v>
      </c>
      <c r="F127" s="20" t="e">
        <f>+SUM(F128:F133)</f>
        <v>#REF!</v>
      </c>
      <c r="G127" s="20" t="e">
        <f>+SUM(G128:G133)</f>
        <v>#REF!</v>
      </c>
    </row>
    <row r="128" spans="1:7" ht="12.75" x14ac:dyDescent="0.2">
      <c r="A128" s="6">
        <v>2160</v>
      </c>
      <c r="B128" s="7" t="s">
        <v>122</v>
      </c>
      <c r="C128" s="27" t="e">
        <f t="shared" si="4"/>
        <v>#REF!</v>
      </c>
      <c r="D128" s="29" t="e">
        <f t="shared" si="5"/>
        <v>#REF!</v>
      </c>
      <c r="F128" s="22" t="e">
        <f>[1]!'@CTA[2-1-6-1,F,#4]'</f>
        <v>#REF!</v>
      </c>
      <c r="G128" s="22" t="e">
        <f>[1]!'@CTA[2-1-6-1,F,#4]{1216}'</f>
        <v>#REF!</v>
      </c>
    </row>
    <row r="129" spans="1:7" ht="12.75" x14ac:dyDescent="0.2">
      <c r="A129" s="6">
        <v>2161</v>
      </c>
      <c r="B129" s="7" t="s">
        <v>123</v>
      </c>
      <c r="C129" s="27" t="e">
        <f t="shared" si="4"/>
        <v>#REF!</v>
      </c>
      <c r="D129" s="29" t="e">
        <f t="shared" si="5"/>
        <v>#REF!</v>
      </c>
      <c r="F129" s="23" t="e">
        <f>[1]!'@CTA[2-1-6-2,F,#4]'</f>
        <v>#REF!</v>
      </c>
      <c r="G129" s="23" t="e">
        <f>[1]!'@CTA[2-1-6-2,F,#4]{1216}'</f>
        <v>#REF!</v>
      </c>
    </row>
    <row r="130" spans="1:7" ht="12.75" x14ac:dyDescent="0.2">
      <c r="A130" s="6">
        <v>2162</v>
      </c>
      <c r="B130" s="7" t="s">
        <v>124</v>
      </c>
      <c r="C130" s="27" t="e">
        <f t="shared" si="4"/>
        <v>#REF!</v>
      </c>
      <c r="D130" s="29" t="e">
        <f t="shared" si="5"/>
        <v>#REF!</v>
      </c>
      <c r="F130" s="22" t="e">
        <f>[1]!'@CTA[2-1-6-3,F,#4]'</f>
        <v>#REF!</v>
      </c>
      <c r="G130" s="22" t="e">
        <f>[1]!'@CTA[2-1-6-3,F,#4]{1216}'</f>
        <v>#REF!</v>
      </c>
    </row>
    <row r="131" spans="1:7" ht="12.75" x14ac:dyDescent="0.2">
      <c r="A131" s="6">
        <v>2163</v>
      </c>
      <c r="B131" s="7" t="s">
        <v>125</v>
      </c>
      <c r="C131" s="27" t="e">
        <f t="shared" si="4"/>
        <v>#REF!</v>
      </c>
      <c r="D131" s="29" t="e">
        <f t="shared" si="5"/>
        <v>#REF!</v>
      </c>
      <c r="F131" s="23" t="e">
        <f>[1]!'@CTA[2-1-6-4,F,#4]'</f>
        <v>#REF!</v>
      </c>
      <c r="G131" s="23" t="e">
        <f>[1]!'@CTA[2-1-6-4,F,#4]{1216}'</f>
        <v>#REF!</v>
      </c>
    </row>
    <row r="132" spans="1:7" ht="12.75" x14ac:dyDescent="0.2">
      <c r="A132" s="6">
        <v>2164</v>
      </c>
      <c r="B132" s="7" t="s">
        <v>126</v>
      </c>
      <c r="C132" s="27" t="e">
        <f t="shared" si="4"/>
        <v>#REF!</v>
      </c>
      <c r="D132" s="29" t="e">
        <f t="shared" si="5"/>
        <v>#REF!</v>
      </c>
      <c r="F132" s="22" t="e">
        <f>[1]!'@CTA[2-1-6-5,F,#4]'</f>
        <v>#REF!</v>
      </c>
      <c r="G132" s="22" t="e">
        <f>[1]!'@CTA[2-1-6-5,F,#4]{1216}'</f>
        <v>#REF!</v>
      </c>
    </row>
    <row r="133" spans="1:7" ht="12.75" x14ac:dyDescent="0.2">
      <c r="A133" s="6">
        <v>2165</v>
      </c>
      <c r="B133" s="7" t="s">
        <v>127</v>
      </c>
      <c r="C133" s="27" t="e">
        <f t="shared" si="4"/>
        <v>#REF!</v>
      </c>
      <c r="D133" s="29" t="e">
        <f t="shared" si="5"/>
        <v>#REF!</v>
      </c>
      <c r="F133" s="23" t="e">
        <f>[1]!'@CTA[2-1-6-6,F,#4]'</f>
        <v>#REF!</v>
      </c>
      <c r="G133" s="23" t="e">
        <f>[1]!'@CTA[2-1-6-6,F,#4]{1216}'</f>
        <v>#REF!</v>
      </c>
    </row>
    <row r="134" spans="1:7" ht="12.75" x14ac:dyDescent="0.2">
      <c r="A134" s="6">
        <v>2166</v>
      </c>
      <c r="B134" s="7" t="s">
        <v>128</v>
      </c>
      <c r="C134" s="25" t="e">
        <f>+SUM(C135:C137)</f>
        <v>#REF!</v>
      </c>
      <c r="D134" s="28" t="e">
        <f>+SUM(D135:D137)</f>
        <v>#REF!</v>
      </c>
      <c r="F134" s="21" t="e">
        <f>+SUM(F135:F137)</f>
        <v>#REF!</v>
      </c>
      <c r="G134" s="21" t="e">
        <f>+SUM(G135:G137)</f>
        <v>#REF!</v>
      </c>
    </row>
    <row r="135" spans="1:7" ht="12.75" x14ac:dyDescent="0.2">
      <c r="A135" s="6">
        <v>2170</v>
      </c>
      <c r="B135" s="7" t="s">
        <v>129</v>
      </c>
      <c r="C135" s="27" t="e">
        <f t="shared" si="4"/>
        <v>#REF!</v>
      </c>
      <c r="D135" s="29" t="e">
        <f t="shared" si="5"/>
        <v>#REF!</v>
      </c>
      <c r="F135" s="23" t="e">
        <f>[1]!'@CTA[2-1-7-1,F,#4]'</f>
        <v>#REF!</v>
      </c>
      <c r="G135" s="23" t="e">
        <f>[1]!'@CTA[2-1-7-1,F,#4]{1216}'</f>
        <v>#REF!</v>
      </c>
    </row>
    <row r="136" spans="1:7" ht="12.75" x14ac:dyDescent="0.2">
      <c r="A136" s="6">
        <v>2171</v>
      </c>
      <c r="B136" s="7" t="s">
        <v>130</v>
      </c>
      <c r="C136" s="27" t="e">
        <f t="shared" si="4"/>
        <v>#REF!</v>
      </c>
      <c r="D136" s="29" t="e">
        <f t="shared" si="5"/>
        <v>#REF!</v>
      </c>
      <c r="F136" s="22" t="e">
        <f>[1]!'@CTA[2-1-7-2,F,#4]'</f>
        <v>#REF!</v>
      </c>
      <c r="G136" s="22" t="e">
        <f>[1]!'@CTA[2-1-7-2,F,#4]{1216}'</f>
        <v>#REF!</v>
      </c>
    </row>
    <row r="137" spans="1:7" ht="12.75" x14ac:dyDescent="0.2">
      <c r="A137" s="6">
        <v>2172</v>
      </c>
      <c r="B137" s="7" t="s">
        <v>131</v>
      </c>
      <c r="C137" s="27" t="e">
        <f t="shared" si="4"/>
        <v>#REF!</v>
      </c>
      <c r="D137" s="29" t="e">
        <f t="shared" si="5"/>
        <v>#REF!</v>
      </c>
      <c r="F137" s="23" t="e">
        <f>[1]!'@CTA[2-1-7-9,F,#4]'</f>
        <v>#REF!</v>
      </c>
      <c r="G137" s="23" t="e">
        <f>[1]!'@CTA[2-1-7-9,F,#4]{1216}'</f>
        <v>#REF!</v>
      </c>
    </row>
    <row r="138" spans="1:7" ht="12.75" x14ac:dyDescent="0.2">
      <c r="A138" s="6">
        <v>2179</v>
      </c>
      <c r="B138" s="7" t="s">
        <v>132</v>
      </c>
      <c r="C138" s="25" t="e">
        <f>+SUM(C139:C141)</f>
        <v>#REF!</v>
      </c>
      <c r="D138" s="28" t="e">
        <f>+SUM(D139:D141)</f>
        <v>#REF!</v>
      </c>
      <c r="F138" s="21" t="e">
        <f>+SUM(F139:F141)</f>
        <v>#REF!</v>
      </c>
      <c r="G138" s="21" t="e">
        <f>+SUM(G139:G141)</f>
        <v>#REF!</v>
      </c>
    </row>
    <row r="139" spans="1:7" ht="12.75" x14ac:dyDescent="0.2">
      <c r="A139" s="6">
        <v>2190</v>
      </c>
      <c r="B139" s="7" t="s">
        <v>133</v>
      </c>
      <c r="C139" s="27" t="e">
        <f t="shared" si="4"/>
        <v>#REF!</v>
      </c>
      <c r="D139" s="29" t="e">
        <f t="shared" si="5"/>
        <v>#REF!</v>
      </c>
      <c r="F139" s="23" t="e">
        <f>[1]!'@CTA[2-1-9-1,F,#4]'</f>
        <v>#REF!</v>
      </c>
      <c r="G139" s="23" t="e">
        <f>[1]!'@CTA[2-1-9-1,F,#4]{1216}'</f>
        <v>#REF!</v>
      </c>
    </row>
    <row r="140" spans="1:7" ht="12.75" x14ac:dyDescent="0.2">
      <c r="A140" s="6">
        <v>2191</v>
      </c>
      <c r="B140" s="7" t="s">
        <v>134</v>
      </c>
      <c r="C140" s="27" t="e">
        <f t="shared" si="4"/>
        <v>#REF!</v>
      </c>
      <c r="D140" s="29" t="e">
        <f t="shared" si="5"/>
        <v>#REF!</v>
      </c>
      <c r="F140" s="22" t="e">
        <f>[1]!'@CTA[2-1-9-2,F,#4]'</f>
        <v>#REF!</v>
      </c>
      <c r="G140" s="22" t="e">
        <f>[1]!'@CTA[2-1-9-2,F,#4]{1216}'</f>
        <v>#REF!</v>
      </c>
    </row>
    <row r="141" spans="1:7" ht="12.75" x14ac:dyDescent="0.2">
      <c r="A141" s="6">
        <v>2192</v>
      </c>
      <c r="B141" s="7" t="s">
        <v>135</v>
      </c>
      <c r="C141" s="27" t="e">
        <f t="shared" si="4"/>
        <v>#REF!</v>
      </c>
      <c r="D141" s="29" t="e">
        <f t="shared" si="5"/>
        <v>#REF!</v>
      </c>
      <c r="F141" s="23" t="e">
        <f>[1]!'@CTA[2-1-9-9,F,#4]'</f>
        <v>#REF!</v>
      </c>
      <c r="G141" s="23" t="e">
        <f>[1]!'@CTA[2-1-9-9,F,#4]{1216}'</f>
        <v>#REF!</v>
      </c>
    </row>
    <row r="142" spans="1:7" ht="12.75" x14ac:dyDescent="0.2">
      <c r="A142" s="6">
        <v>2199</v>
      </c>
      <c r="B142" s="7" t="s">
        <v>136</v>
      </c>
      <c r="C142" s="25" t="e">
        <f>+C143+C146+C150+C156+C160+C167</f>
        <v>#REF!</v>
      </c>
      <c r="D142" s="28" t="e">
        <f>+D143+D146+D150+D156+D160+D167</f>
        <v>#REF!</v>
      </c>
      <c r="F142" s="21" t="e">
        <f>+F143+F146+F150+F156+F160+F167</f>
        <v>#REF!</v>
      </c>
      <c r="G142" s="21" t="e">
        <f>+G143+G146+G150+G156+G160+G167</f>
        <v>#REF!</v>
      </c>
    </row>
    <row r="143" spans="1:7" ht="12.75" x14ac:dyDescent="0.2">
      <c r="A143" s="6">
        <v>2200</v>
      </c>
      <c r="B143" s="7" t="s">
        <v>137</v>
      </c>
      <c r="C143" s="25" t="e">
        <f>+SUM(C144:C145)</f>
        <v>#REF!</v>
      </c>
      <c r="D143" s="28" t="e">
        <f>+SUM(D144:D145)</f>
        <v>#REF!</v>
      </c>
      <c r="F143" s="20" t="e">
        <f>+SUM(F144:F145)</f>
        <v>#REF!</v>
      </c>
      <c r="G143" s="20" t="e">
        <f>+SUM(G144:G145)</f>
        <v>#REF!</v>
      </c>
    </row>
    <row r="144" spans="1:7" ht="12.75" x14ac:dyDescent="0.2">
      <c r="A144" s="6">
        <v>2210</v>
      </c>
      <c r="B144" s="7" t="s">
        <v>138</v>
      </c>
      <c r="C144" s="27" t="e">
        <f t="shared" ref="C144:C171" si="6">IF($F144-$G144&gt;0,($F144-$G144),0)</f>
        <v>#REF!</v>
      </c>
      <c r="D144" s="29" t="e">
        <f t="shared" ref="D144:D171" si="7">IF($F144-$G144&lt;0,($F144-$G144)*-1,0)</f>
        <v>#REF!</v>
      </c>
      <c r="F144" s="22" t="e">
        <f>[1]!'@CTA[2-2-1-1,F,#4]'</f>
        <v>#REF!</v>
      </c>
      <c r="G144" s="22" t="e">
        <f>[1]!'@CTA[2-2-1-1,F,#4]{1216}'</f>
        <v>#REF!</v>
      </c>
    </row>
    <row r="145" spans="1:7" ht="12.75" x14ac:dyDescent="0.2">
      <c r="A145" s="6">
        <v>2211</v>
      </c>
      <c r="B145" s="7" t="s">
        <v>139</v>
      </c>
      <c r="C145" s="27" t="e">
        <f t="shared" si="6"/>
        <v>#REF!</v>
      </c>
      <c r="D145" s="29" t="e">
        <f t="shared" si="7"/>
        <v>#REF!</v>
      </c>
      <c r="F145" s="23" t="e">
        <f>[1]!'@CTA[2-2-1-2,F,#4]'</f>
        <v>#REF!</v>
      </c>
      <c r="G145" s="23" t="e">
        <f>[1]!'@CTA[2-2-1-2,F,#4]{1216}'</f>
        <v>#REF!</v>
      </c>
    </row>
    <row r="146" spans="1:7" ht="12.75" x14ac:dyDescent="0.2">
      <c r="A146" s="6">
        <v>2212</v>
      </c>
      <c r="B146" s="7" t="s">
        <v>191</v>
      </c>
      <c r="C146" s="25" t="e">
        <f>+SUM(C147:C149)</f>
        <v>#REF!</v>
      </c>
      <c r="D146" s="28" t="e">
        <f>+SUM(D147:D149)</f>
        <v>#REF!</v>
      </c>
      <c r="F146" s="21" t="e">
        <f>+SUM(F147:F149)</f>
        <v>#REF!</v>
      </c>
      <c r="G146" s="21" t="e">
        <f>+SUM(G147:G149)</f>
        <v>#REF!</v>
      </c>
    </row>
    <row r="147" spans="1:7" ht="12.75" x14ac:dyDescent="0.2">
      <c r="A147" s="6">
        <v>2220</v>
      </c>
      <c r="B147" s="7" t="s">
        <v>140</v>
      </c>
      <c r="C147" s="27" t="e">
        <f t="shared" si="6"/>
        <v>#REF!</v>
      </c>
      <c r="D147" s="29" t="e">
        <f t="shared" si="7"/>
        <v>#REF!</v>
      </c>
      <c r="F147" s="23" t="e">
        <f>[1]!'@CTA[2-2-2-1,F,#4]'</f>
        <v>#REF!</v>
      </c>
      <c r="G147" s="23" t="e">
        <f>[1]!'@CTA[2-2-2-1,F,#4]{1216}'</f>
        <v>#REF!</v>
      </c>
    </row>
    <row r="148" spans="1:7" ht="12.75" x14ac:dyDescent="0.2">
      <c r="A148" s="6">
        <v>2221</v>
      </c>
      <c r="B148" s="7" t="s">
        <v>141</v>
      </c>
      <c r="C148" s="27" t="e">
        <f t="shared" si="6"/>
        <v>#REF!</v>
      </c>
      <c r="D148" s="29" t="e">
        <f t="shared" si="7"/>
        <v>#REF!</v>
      </c>
      <c r="F148" s="22" t="e">
        <f>[1]!'@CTA[2-2-2-2,F,#4]'</f>
        <v>#REF!</v>
      </c>
      <c r="G148" s="22" t="e">
        <f>[1]!'@CTA[2-2-2-2,F,#4]{1216}'</f>
        <v>#REF!</v>
      </c>
    </row>
    <row r="149" spans="1:7" ht="12.75" x14ac:dyDescent="0.2">
      <c r="A149" s="6">
        <v>2222</v>
      </c>
      <c r="B149" s="7" t="s">
        <v>142</v>
      </c>
      <c r="C149" s="27" t="e">
        <f t="shared" si="6"/>
        <v>#REF!</v>
      </c>
      <c r="D149" s="29" t="e">
        <f t="shared" si="7"/>
        <v>#REF!</v>
      </c>
      <c r="F149" s="23" t="e">
        <f>[1]!'@CTA[2-2-2-9,F,#4]'</f>
        <v>#REF!</v>
      </c>
      <c r="G149" s="23" t="e">
        <f>[1]!'@CTA[2-2-2-9,F,#4]{1216}'</f>
        <v>#REF!</v>
      </c>
    </row>
    <row r="150" spans="1:7" ht="12.75" x14ac:dyDescent="0.2">
      <c r="A150" s="6">
        <v>2229</v>
      </c>
      <c r="B150" s="7" t="s">
        <v>143</v>
      </c>
      <c r="C150" s="25" t="e">
        <f>+SUM(C151:C155)</f>
        <v>#REF!</v>
      </c>
      <c r="D150" s="28" t="e">
        <f>+SUM(D151:D155)</f>
        <v>#REF!</v>
      </c>
      <c r="F150" s="21" t="e">
        <f>+SUM(F151:F155)</f>
        <v>#REF!</v>
      </c>
      <c r="G150" s="21" t="e">
        <f>+SUM(G151:G155)</f>
        <v>#REF!</v>
      </c>
    </row>
    <row r="151" spans="1:7" ht="12.75" x14ac:dyDescent="0.2">
      <c r="A151" s="6">
        <v>2230</v>
      </c>
      <c r="B151" s="7" t="s">
        <v>144</v>
      </c>
      <c r="C151" s="27" t="e">
        <f t="shared" si="6"/>
        <v>#REF!</v>
      </c>
      <c r="D151" s="29" t="e">
        <f t="shared" si="7"/>
        <v>#REF!</v>
      </c>
      <c r="F151" s="23" t="e">
        <f>[1]!'@CTA[2-2-3-1,F,#4]'</f>
        <v>#REF!</v>
      </c>
      <c r="G151" s="23" t="e">
        <f>[1]!'@CTA[2-2-3-1,F,#4]{1216}'</f>
        <v>#REF!</v>
      </c>
    </row>
    <row r="152" spans="1:7" ht="12.75" x14ac:dyDescent="0.2">
      <c r="A152" s="6">
        <v>2231</v>
      </c>
      <c r="B152" s="7" t="s">
        <v>145</v>
      </c>
      <c r="C152" s="27" t="e">
        <f t="shared" si="6"/>
        <v>#REF!</v>
      </c>
      <c r="D152" s="29" t="e">
        <f t="shared" si="7"/>
        <v>#REF!</v>
      </c>
      <c r="F152" s="22" t="e">
        <f>[1]!'@CTA[2-2-3-2,F,#4]'</f>
        <v>#REF!</v>
      </c>
      <c r="G152" s="22" t="e">
        <f>[1]!'@CTA[2-2-3-2,F,#4]{1216}'</f>
        <v>#REF!</v>
      </c>
    </row>
    <row r="153" spans="1:7" ht="12.75" x14ac:dyDescent="0.2">
      <c r="A153" s="6">
        <v>2232</v>
      </c>
      <c r="B153" s="7" t="s">
        <v>146</v>
      </c>
      <c r="C153" s="27" t="e">
        <f t="shared" si="6"/>
        <v>#REF!</v>
      </c>
      <c r="D153" s="29" t="e">
        <f t="shared" si="7"/>
        <v>#REF!</v>
      </c>
      <c r="F153" s="23" t="e">
        <f>[1]!'@CTA[2-2-3-3,F,#4]'</f>
        <v>#REF!</v>
      </c>
      <c r="G153" s="23" t="e">
        <f>[1]!'@CTA[2-2-3-3,F,#4]{1216}'</f>
        <v>#REF!</v>
      </c>
    </row>
    <row r="154" spans="1:7" ht="12.75" x14ac:dyDescent="0.2">
      <c r="A154" s="6">
        <v>2233</v>
      </c>
      <c r="B154" s="7" t="s">
        <v>147</v>
      </c>
      <c r="C154" s="27" t="e">
        <f t="shared" si="6"/>
        <v>#REF!</v>
      </c>
      <c r="D154" s="29" t="e">
        <f t="shared" si="7"/>
        <v>#REF!</v>
      </c>
      <c r="F154" s="22" t="e">
        <f>[1]!'@CTA[2-2-3-4,F,#4]'</f>
        <v>#REF!</v>
      </c>
      <c r="G154" s="22" t="e">
        <f>[1]!'@CTA[2-2-3-4,F,#4]{1216}'</f>
        <v>#REF!</v>
      </c>
    </row>
    <row r="155" spans="1:7" ht="12.75" x14ac:dyDescent="0.2">
      <c r="A155" s="6">
        <v>2234</v>
      </c>
      <c r="B155" s="7" t="s">
        <v>148</v>
      </c>
      <c r="C155" s="27" t="e">
        <f t="shared" si="6"/>
        <v>#REF!</v>
      </c>
      <c r="D155" s="29" t="e">
        <f t="shared" si="7"/>
        <v>#REF!</v>
      </c>
      <c r="F155" s="23" t="e">
        <f>[1]!'@CTA[2-2-3-5,F,#4]'</f>
        <v>#REF!</v>
      </c>
      <c r="G155" s="23" t="e">
        <f>[1]!'@CTA[2-2-3-5,F,#4]{1216}'</f>
        <v>#REF!</v>
      </c>
    </row>
    <row r="156" spans="1:7" ht="12.75" x14ac:dyDescent="0.2">
      <c r="A156" s="6">
        <v>2235</v>
      </c>
      <c r="B156" s="7" t="s">
        <v>149</v>
      </c>
      <c r="C156" s="25" t="e">
        <f>+SUM(C157:C159)</f>
        <v>#REF!</v>
      </c>
      <c r="D156" s="28" t="e">
        <f>+SUM(D157:D159)</f>
        <v>#REF!</v>
      </c>
      <c r="F156" s="21" t="e">
        <f>+SUM(F157:F159)</f>
        <v>#REF!</v>
      </c>
      <c r="G156" s="21" t="e">
        <f>+SUM(G157:G159)</f>
        <v>#REF!</v>
      </c>
    </row>
    <row r="157" spans="1:7" ht="12.75" x14ac:dyDescent="0.2">
      <c r="A157" s="6">
        <v>2240</v>
      </c>
      <c r="B157" s="7" t="s">
        <v>150</v>
      </c>
      <c r="C157" s="27" t="e">
        <f t="shared" si="6"/>
        <v>#REF!</v>
      </c>
      <c r="D157" s="29" t="e">
        <f t="shared" si="7"/>
        <v>#REF!</v>
      </c>
      <c r="F157" s="23" t="e">
        <f>[1]!'@CTA[2-2-4-1,F,#4]'</f>
        <v>#REF!</v>
      </c>
      <c r="G157" s="23" t="e">
        <f>[1]!'@CTA[2-2-4-1,F,#4]{1216}'</f>
        <v>#REF!</v>
      </c>
    </row>
    <row r="158" spans="1:7" ht="12.75" x14ac:dyDescent="0.2">
      <c r="A158" s="6">
        <v>2241</v>
      </c>
      <c r="B158" s="7" t="s">
        <v>151</v>
      </c>
      <c r="C158" s="27" t="e">
        <f t="shared" si="6"/>
        <v>#REF!</v>
      </c>
      <c r="D158" s="29" t="e">
        <f t="shared" si="7"/>
        <v>#REF!</v>
      </c>
      <c r="F158" s="22" t="e">
        <f>[1]!'@CTA[2-2-4-2,F,#4]'</f>
        <v>#REF!</v>
      </c>
      <c r="G158" s="22" t="e">
        <f>[1]!'@CTA[2-2-4-2,F,#4]{1216}'</f>
        <v>#REF!</v>
      </c>
    </row>
    <row r="159" spans="1:7" ht="12.75" x14ac:dyDescent="0.2">
      <c r="A159" s="6">
        <v>2242</v>
      </c>
      <c r="B159" s="7" t="s">
        <v>192</v>
      </c>
      <c r="C159" s="27" t="e">
        <f t="shared" si="6"/>
        <v>#REF!</v>
      </c>
      <c r="D159" s="29" t="e">
        <f t="shared" si="7"/>
        <v>#REF!</v>
      </c>
      <c r="F159" s="23" t="e">
        <f>[1]!'@CTA[2-2-4-9,F,#4]'</f>
        <v>#REF!</v>
      </c>
      <c r="G159" s="23" t="e">
        <f>[1]!'@CTA[2-2-4-9,F,#4]{1216}'</f>
        <v>#REF!</v>
      </c>
    </row>
    <row r="160" spans="1:7" ht="12.75" x14ac:dyDescent="0.2">
      <c r="A160" s="6">
        <v>2249</v>
      </c>
      <c r="B160" s="7" t="s">
        <v>152</v>
      </c>
      <c r="C160" s="25" t="e">
        <f>+SUM(C161:C166)</f>
        <v>#REF!</v>
      </c>
      <c r="D160" s="28" t="e">
        <f>+SUM(D161:D166)</f>
        <v>#REF!</v>
      </c>
      <c r="F160" s="21" t="e">
        <f>+SUM(F161:F166)</f>
        <v>#REF!</v>
      </c>
      <c r="G160" s="21" t="e">
        <f>+SUM(G161:G166)</f>
        <v>#REF!</v>
      </c>
    </row>
    <row r="161" spans="1:7" ht="12.75" x14ac:dyDescent="0.2">
      <c r="A161" s="6">
        <v>2250</v>
      </c>
      <c r="B161" s="7" t="s">
        <v>193</v>
      </c>
      <c r="C161" s="27" t="e">
        <f t="shared" si="6"/>
        <v>#REF!</v>
      </c>
      <c r="D161" s="29" t="e">
        <f t="shared" si="7"/>
        <v>#REF!</v>
      </c>
      <c r="F161" s="23" t="e">
        <f>[1]!'@CTA[2-2-5-1,F,#4]'</f>
        <v>#REF!</v>
      </c>
      <c r="G161" s="23" t="e">
        <f>[1]!'@CTA[2-2-5-1,F,#4]{1216}'</f>
        <v>#REF!</v>
      </c>
    </row>
    <row r="162" spans="1:7" ht="12.75" x14ac:dyDescent="0.2">
      <c r="A162" s="6">
        <v>2251</v>
      </c>
      <c r="B162" s="7" t="s">
        <v>153</v>
      </c>
      <c r="C162" s="27" t="e">
        <f t="shared" si="6"/>
        <v>#REF!</v>
      </c>
      <c r="D162" s="29" t="e">
        <f t="shared" si="7"/>
        <v>#REF!</v>
      </c>
      <c r="F162" s="22" t="e">
        <f>[1]!'@CTA[2-2-5-2,F,#4]'</f>
        <v>#REF!</v>
      </c>
      <c r="G162" s="22" t="e">
        <f>[1]!'@CTA[2-2-5-2,F,#4]{1216}'</f>
        <v>#REF!</v>
      </c>
    </row>
    <row r="163" spans="1:7" ht="12.75" x14ac:dyDescent="0.2">
      <c r="A163" s="6">
        <v>2252</v>
      </c>
      <c r="B163" s="7" t="s">
        <v>154</v>
      </c>
      <c r="C163" s="27" t="e">
        <f t="shared" si="6"/>
        <v>#REF!</v>
      </c>
      <c r="D163" s="29" t="e">
        <f t="shared" si="7"/>
        <v>#REF!</v>
      </c>
      <c r="F163" s="23" t="e">
        <f>[1]!'@CTA[2-2-5-3,F,#4]'</f>
        <v>#REF!</v>
      </c>
      <c r="G163" s="23" t="e">
        <f>[1]!'@CTA[2-2-5-3,F,#4]{1216}'</f>
        <v>#REF!</v>
      </c>
    </row>
    <row r="164" spans="1:7" ht="12.75" x14ac:dyDescent="0.2">
      <c r="A164" s="6">
        <v>2253</v>
      </c>
      <c r="B164" s="7" t="s">
        <v>155</v>
      </c>
      <c r="C164" s="27" t="e">
        <f t="shared" si="6"/>
        <v>#REF!</v>
      </c>
      <c r="D164" s="29" t="e">
        <f t="shared" si="7"/>
        <v>#REF!</v>
      </c>
      <c r="F164" s="22" t="e">
        <f>[1]!'@CTA[2-2-5-4,F,#4]'</f>
        <v>#REF!</v>
      </c>
      <c r="G164" s="22" t="e">
        <f>[1]!'@CTA[2-2-5-4,F,#4]{1216}'</f>
        <v>#REF!</v>
      </c>
    </row>
    <row r="165" spans="1:7" ht="12.75" x14ac:dyDescent="0.2">
      <c r="A165" s="6">
        <v>2254</v>
      </c>
      <c r="B165" s="7" t="s">
        <v>156</v>
      </c>
      <c r="C165" s="27" t="e">
        <f t="shared" si="6"/>
        <v>#REF!</v>
      </c>
      <c r="D165" s="29" t="e">
        <f t="shared" si="7"/>
        <v>#REF!</v>
      </c>
      <c r="F165" s="23" t="e">
        <f>[1]!'@CTA[2-2-5-5,F,#4]'</f>
        <v>#REF!</v>
      </c>
      <c r="G165" s="23" t="e">
        <f>[1]!'@CTA[2-2-5-5,F,#4]{1216}'</f>
        <v>#REF!</v>
      </c>
    </row>
    <row r="166" spans="1:7" ht="12.75" x14ac:dyDescent="0.2">
      <c r="A166" s="6">
        <v>2255</v>
      </c>
      <c r="B166" s="7" t="s">
        <v>157</v>
      </c>
      <c r="C166" s="27" t="e">
        <f t="shared" si="6"/>
        <v>#REF!</v>
      </c>
      <c r="D166" s="29" t="e">
        <f t="shared" si="7"/>
        <v>#REF!</v>
      </c>
      <c r="F166" s="22" t="e">
        <f>[1]!'@CTA[2-2-5-6,F,#4]'</f>
        <v>#REF!</v>
      </c>
      <c r="G166" s="22" t="e">
        <f>[1]!'@CTA[2-2-5-6,F,#4]{1216}'</f>
        <v>#REF!</v>
      </c>
    </row>
    <row r="167" spans="1:7" ht="12.75" x14ac:dyDescent="0.2">
      <c r="A167" s="6">
        <v>2256</v>
      </c>
      <c r="B167" s="7" t="s">
        <v>158</v>
      </c>
      <c r="C167" s="25" t="e">
        <f>+SUM(C168:C171)</f>
        <v>#REF!</v>
      </c>
      <c r="D167" s="28" t="e">
        <f>+SUM(D168:D171)</f>
        <v>#REF!</v>
      </c>
      <c r="F167" s="20" t="e">
        <f>+SUM(F168:F171)</f>
        <v>#REF!</v>
      </c>
      <c r="G167" s="20" t="e">
        <f>+SUM(G168:G171)</f>
        <v>#REF!</v>
      </c>
    </row>
    <row r="168" spans="1:7" ht="12.75" x14ac:dyDescent="0.2">
      <c r="A168" s="6">
        <v>2260</v>
      </c>
      <c r="B168" s="7" t="s">
        <v>159</v>
      </c>
      <c r="C168" s="27" t="e">
        <f t="shared" si="6"/>
        <v>#REF!</v>
      </c>
      <c r="D168" s="29" t="e">
        <f t="shared" si="7"/>
        <v>#REF!</v>
      </c>
      <c r="F168" s="22" t="e">
        <f>[1]!'@CTA[2-2-6-1,F,#4]'</f>
        <v>#REF!</v>
      </c>
      <c r="G168" s="22" t="e">
        <f>[1]!'@CTA[2-2-6-1,F,#4]{1216}'</f>
        <v>#REF!</v>
      </c>
    </row>
    <row r="169" spans="1:7" ht="12.75" x14ac:dyDescent="0.2">
      <c r="A169" s="6">
        <v>2261</v>
      </c>
      <c r="B169" s="7" t="s">
        <v>160</v>
      </c>
      <c r="C169" s="27" t="e">
        <f t="shared" si="6"/>
        <v>#REF!</v>
      </c>
      <c r="D169" s="29" t="e">
        <f t="shared" si="7"/>
        <v>#REF!</v>
      </c>
      <c r="F169" s="23" t="e">
        <f>[1]!'@CTA[2-2-6-2,F,#4]'</f>
        <v>#REF!</v>
      </c>
      <c r="G169" s="23" t="e">
        <f>[1]!'@CTA[2-2-6-2,F,#4]{1216}'</f>
        <v>#REF!</v>
      </c>
    </row>
    <row r="170" spans="1:7" ht="12.75" x14ac:dyDescent="0.2">
      <c r="A170" s="6">
        <v>2262</v>
      </c>
      <c r="B170" s="7" t="s">
        <v>161</v>
      </c>
      <c r="C170" s="27" t="e">
        <f t="shared" si="6"/>
        <v>#REF!</v>
      </c>
      <c r="D170" s="29" t="e">
        <f t="shared" si="7"/>
        <v>#REF!</v>
      </c>
      <c r="F170" s="22" t="e">
        <f>[1]!'@CTA[2-2-6-3,F,#4]'</f>
        <v>#REF!</v>
      </c>
      <c r="G170" s="22" t="e">
        <f>[1]!'@CTA[2-2-6-3,F,#4]{1216}'</f>
        <v>#REF!</v>
      </c>
    </row>
    <row r="171" spans="1:7" ht="12.75" x14ac:dyDescent="0.2">
      <c r="A171" s="6">
        <v>2263</v>
      </c>
      <c r="B171" s="7" t="s">
        <v>162</v>
      </c>
      <c r="C171" s="27" t="e">
        <f t="shared" si="6"/>
        <v>#REF!</v>
      </c>
      <c r="D171" s="29" t="e">
        <f t="shared" si="7"/>
        <v>#REF!</v>
      </c>
      <c r="F171" s="23" t="e">
        <f>[1]!'@CTA[2-2-6-9,F,#4]'</f>
        <v>#REF!</v>
      </c>
      <c r="G171" s="23" t="e">
        <f>[1]!'@CTA[2-2-6-9,F,#4]{1216}'</f>
        <v>#REF!</v>
      </c>
    </row>
    <row r="172" spans="1:7" ht="12.75" x14ac:dyDescent="0.2">
      <c r="A172" s="6">
        <v>2269</v>
      </c>
      <c r="B172" s="7" t="s">
        <v>163</v>
      </c>
      <c r="C172" s="25" t="e">
        <f>+C173+C177+C192</f>
        <v>#REF!</v>
      </c>
      <c r="D172" s="28" t="e">
        <f>+D173+D177+D192</f>
        <v>#REF!</v>
      </c>
      <c r="F172" s="21" t="e">
        <f>+F173+F177+F192</f>
        <v>#REF!</v>
      </c>
      <c r="G172" s="21" t="e">
        <f>+G173+G177+G192</f>
        <v>#REF!</v>
      </c>
    </row>
    <row r="173" spans="1:7" s="5" customFormat="1" ht="12.75" x14ac:dyDescent="0.2">
      <c r="A173" s="8">
        <v>3000</v>
      </c>
      <c r="B173" s="9" t="s">
        <v>187</v>
      </c>
      <c r="C173" s="25" t="e">
        <f>+C174+C175+C176</f>
        <v>#REF!</v>
      </c>
      <c r="D173" s="28" t="e">
        <f>+D174+D175+D176</f>
        <v>#REF!</v>
      </c>
      <c r="F173" s="20" t="e">
        <f>+F174+F175+F176</f>
        <v>#REF!</v>
      </c>
      <c r="G173" s="20" t="e">
        <f>+G174+G175+G176</f>
        <v>#REF!</v>
      </c>
    </row>
    <row r="174" spans="1:7" ht="12.75" x14ac:dyDescent="0.2">
      <c r="A174" s="6">
        <v>3100</v>
      </c>
      <c r="B174" s="7" t="s">
        <v>164</v>
      </c>
      <c r="C174" s="27" t="e">
        <f t="shared" ref="C174:C194" si="8">IF($F174-$G174&gt;0,($F174-$G174),0)</f>
        <v>#REF!</v>
      </c>
      <c r="D174" s="29" t="e">
        <f t="shared" ref="D174:D194" si="9">IF($F174-$G174&lt;0,($F174-$G174)*-1,0)</f>
        <v>#REF!</v>
      </c>
      <c r="F174" s="22" t="e">
        <f>[1]!'@CTA[3-1-1,F,#3]'</f>
        <v>#REF!</v>
      </c>
      <c r="G174" s="22" t="e">
        <f>[1]!'@CTA[3-1-1,F,#3]{1216}'</f>
        <v>#REF!</v>
      </c>
    </row>
    <row r="175" spans="1:7" ht="12.75" x14ac:dyDescent="0.2">
      <c r="A175" s="6">
        <v>3110</v>
      </c>
      <c r="B175" s="7" t="s">
        <v>165</v>
      </c>
      <c r="C175" s="27" t="e">
        <f t="shared" si="8"/>
        <v>#REF!</v>
      </c>
      <c r="D175" s="29" t="e">
        <f t="shared" si="9"/>
        <v>#REF!</v>
      </c>
      <c r="F175" s="23" t="e">
        <f>[1]!'@CTA[3-1-2,F,#3]'</f>
        <v>#REF!</v>
      </c>
      <c r="G175" s="23" t="e">
        <f>[1]!'@CTA[3-1-2,F,#3]{1216}'</f>
        <v>#REF!</v>
      </c>
    </row>
    <row r="176" spans="1:7" ht="12.75" x14ac:dyDescent="0.2">
      <c r="A176" s="6">
        <v>3120</v>
      </c>
      <c r="B176" s="7" t="s">
        <v>166</v>
      </c>
      <c r="C176" s="27" t="e">
        <f t="shared" si="8"/>
        <v>#REF!</v>
      </c>
      <c r="D176" s="29" t="e">
        <f t="shared" si="9"/>
        <v>#REF!</v>
      </c>
      <c r="F176" s="22" t="e">
        <f>[1]!'@CTA[3-1-3,F,#3]'</f>
        <v>#REF!</v>
      </c>
      <c r="G176" s="22" t="e">
        <f>[1]!'@CTA[3-1-3,F,#3]{1216}'</f>
        <v>#REF!</v>
      </c>
    </row>
    <row r="177" spans="1:7" ht="12.75" x14ac:dyDescent="0.2">
      <c r="A177" s="6">
        <v>3130</v>
      </c>
      <c r="B177" s="7" t="s">
        <v>167</v>
      </c>
      <c r="C177" s="25" t="e">
        <f>+C178+C179+C180+C185+C189</f>
        <v>#REF!</v>
      </c>
      <c r="D177" s="28" t="e">
        <f>+D178+D179+D180+D185+D189</f>
        <v>#REF!</v>
      </c>
      <c r="F177" s="20" t="e">
        <f>+F178+F179+F180+F185+F189</f>
        <v>#REF!</v>
      </c>
      <c r="G177" s="20" t="e">
        <f>+G178+G179+G180+G185+G189</f>
        <v>#REF!</v>
      </c>
    </row>
    <row r="178" spans="1:7" ht="12.75" x14ac:dyDescent="0.2">
      <c r="A178" s="6">
        <v>3200</v>
      </c>
      <c r="B178" s="7" t="s">
        <v>194</v>
      </c>
      <c r="C178" s="27" t="e">
        <f t="shared" si="8"/>
        <v>#REF!</v>
      </c>
      <c r="D178" s="29" t="e">
        <f t="shared" si="9"/>
        <v>#REF!</v>
      </c>
      <c r="F178" s="22" t="e">
        <f>[1]!'@CTA[4,F,#1]'-[1]!'@CTA[5,F,#1]'</f>
        <v>#REF!</v>
      </c>
      <c r="G178" s="22" t="e">
        <f>[1]!'@CTA[4,F,#1]{1216}'-[1]!'@CTA[5,F,#1]{1216}'</f>
        <v>#REF!</v>
      </c>
    </row>
    <row r="179" spans="1:7" ht="12.75" x14ac:dyDescent="0.2">
      <c r="A179" s="6">
        <v>3210</v>
      </c>
      <c r="B179" s="7" t="s">
        <v>195</v>
      </c>
      <c r="C179" s="27" t="e">
        <f t="shared" si="8"/>
        <v>#REF!</v>
      </c>
      <c r="D179" s="29" t="e">
        <f t="shared" si="9"/>
        <v>#REF!</v>
      </c>
      <c r="F179" s="23" t="e">
        <f>[1]!'@CTA[3-2-2,F,#3]'</f>
        <v>#REF!</v>
      </c>
      <c r="G179" s="23" t="e">
        <f>[1]!'@CTA[3-2-2,F,#3]{1216}'</f>
        <v>#REF!</v>
      </c>
    </row>
    <row r="180" spans="1:7" ht="12.75" x14ac:dyDescent="0.2">
      <c r="A180" s="6">
        <v>3220</v>
      </c>
      <c r="B180" s="7" t="s">
        <v>168</v>
      </c>
      <c r="C180" s="25" t="e">
        <f>+SUM(C181:C184)</f>
        <v>#REF!</v>
      </c>
      <c r="D180" s="28" t="e">
        <f>+SUM(D181:D184)</f>
        <v>#REF!</v>
      </c>
      <c r="F180" s="21" t="e">
        <f>+SUM(F181:F184)</f>
        <v>#REF!</v>
      </c>
      <c r="G180" s="21" t="e">
        <f>+SUM(G181:G184)</f>
        <v>#REF!</v>
      </c>
    </row>
    <row r="181" spans="1:7" ht="12.75" x14ac:dyDescent="0.2">
      <c r="A181" s="6">
        <v>3230</v>
      </c>
      <c r="B181" s="7" t="s">
        <v>169</v>
      </c>
      <c r="C181" s="27" t="e">
        <f t="shared" si="8"/>
        <v>#REF!</v>
      </c>
      <c r="D181" s="29" t="e">
        <f t="shared" si="9"/>
        <v>#REF!</v>
      </c>
      <c r="F181" s="23" t="e">
        <f>[1]!'@CTA[3-2-3-1,F,#4]'</f>
        <v>#REF!</v>
      </c>
      <c r="G181" s="23" t="e">
        <f>[1]!'@CTA[3-2-3-1,F,#4]{1216}'</f>
        <v>#REF!</v>
      </c>
    </row>
    <row r="182" spans="1:7" ht="12.75" x14ac:dyDescent="0.2">
      <c r="A182" s="6">
        <v>3231</v>
      </c>
      <c r="B182" s="7" t="s">
        <v>170</v>
      </c>
      <c r="C182" s="27" t="e">
        <f t="shared" si="8"/>
        <v>#REF!</v>
      </c>
      <c r="D182" s="29" t="e">
        <f t="shared" si="9"/>
        <v>#REF!</v>
      </c>
      <c r="F182" s="22" t="e">
        <f>[1]!'@CTA[3-2-3-2,F,#4]'</f>
        <v>#REF!</v>
      </c>
      <c r="G182" s="22" t="e">
        <f>[1]!'@CTA[3-2-3-2,F,#4]{1216}'</f>
        <v>#REF!</v>
      </c>
    </row>
    <row r="183" spans="1:7" ht="12.75" x14ac:dyDescent="0.2">
      <c r="A183" s="6">
        <v>3232</v>
      </c>
      <c r="B183" s="7" t="s">
        <v>171</v>
      </c>
      <c r="C183" s="27" t="e">
        <f t="shared" si="8"/>
        <v>#REF!</v>
      </c>
      <c r="D183" s="29" t="e">
        <f t="shared" si="9"/>
        <v>#REF!</v>
      </c>
      <c r="F183" s="23" t="e">
        <f>[1]!'@CTA[3-2-3-3,F,#4]'</f>
        <v>#REF!</v>
      </c>
      <c r="G183" s="23" t="e">
        <f>[1]!'@CTA[3-2-3-3,F,#4]{1216}'</f>
        <v>#REF!</v>
      </c>
    </row>
    <row r="184" spans="1:7" ht="12.75" x14ac:dyDescent="0.2">
      <c r="A184" s="6">
        <v>3233</v>
      </c>
      <c r="B184" s="7" t="s">
        <v>172</v>
      </c>
      <c r="C184" s="27" t="e">
        <f t="shared" si="8"/>
        <v>#REF!</v>
      </c>
      <c r="D184" s="29" t="e">
        <f t="shared" si="9"/>
        <v>#REF!</v>
      </c>
      <c r="F184" s="22" t="e">
        <f>[1]!'@CTA[3-2-3-9,F,#4]'</f>
        <v>#REF!</v>
      </c>
      <c r="G184" s="22" t="e">
        <f>[1]!'@CTA[3-2-3-9,F,#4]{1216}'</f>
        <v>#REF!</v>
      </c>
    </row>
    <row r="185" spans="1:7" ht="12.75" x14ac:dyDescent="0.2">
      <c r="A185" s="6">
        <v>3239</v>
      </c>
      <c r="B185" s="7" t="s">
        <v>173</v>
      </c>
      <c r="C185" s="25" t="e">
        <f>+SUM(C186:C188)</f>
        <v>#REF!</v>
      </c>
      <c r="D185" s="28" t="e">
        <f>+SUM(D186:D188)</f>
        <v>#REF!</v>
      </c>
      <c r="F185" s="20" t="e">
        <f>+SUM(F186:F188)</f>
        <v>#REF!</v>
      </c>
      <c r="G185" s="20" t="e">
        <f>+SUM(G186:G188)</f>
        <v>#REF!</v>
      </c>
    </row>
    <row r="186" spans="1:7" ht="12.75" x14ac:dyDescent="0.2">
      <c r="A186" s="6">
        <v>3240</v>
      </c>
      <c r="B186" s="7" t="s">
        <v>174</v>
      </c>
      <c r="C186" s="27" t="e">
        <f t="shared" si="8"/>
        <v>#REF!</v>
      </c>
      <c r="D186" s="29" t="e">
        <f t="shared" si="9"/>
        <v>#REF!</v>
      </c>
      <c r="F186" s="22" t="e">
        <f>[1]!'@CTA[3-2-4-1,F,#4]'</f>
        <v>#REF!</v>
      </c>
      <c r="G186" s="22" t="e">
        <f>[1]!'@CTA[3-2-4-1,F,#4]{1216}'</f>
        <v>#REF!</v>
      </c>
    </row>
    <row r="187" spans="1:7" ht="12.75" x14ac:dyDescent="0.2">
      <c r="A187" s="6">
        <v>3241</v>
      </c>
      <c r="B187" s="7" t="s">
        <v>175</v>
      </c>
      <c r="C187" s="27" t="e">
        <f t="shared" si="8"/>
        <v>#REF!</v>
      </c>
      <c r="D187" s="29" t="e">
        <f t="shared" si="9"/>
        <v>#REF!</v>
      </c>
      <c r="F187" s="23" t="e">
        <f>[1]!'@CTA[3-2-4-2,F,#4]'</f>
        <v>#REF!</v>
      </c>
      <c r="G187" s="23" t="e">
        <f>[1]!'@CTA[3-2-4-2,F,#4]{1216}'</f>
        <v>#REF!</v>
      </c>
    </row>
    <row r="188" spans="1:7" ht="12.75" x14ac:dyDescent="0.2">
      <c r="A188" s="6">
        <v>3242</v>
      </c>
      <c r="B188" s="7" t="s">
        <v>176</v>
      </c>
      <c r="C188" s="27" t="e">
        <f t="shared" si="8"/>
        <v>#REF!</v>
      </c>
      <c r="D188" s="29" t="e">
        <f t="shared" si="9"/>
        <v>#REF!</v>
      </c>
      <c r="F188" s="22" t="e">
        <f>[1]!'@CTA[3-2-4-3,F,#4]'</f>
        <v>#REF!</v>
      </c>
      <c r="G188" s="22" t="e">
        <f>[1]!'@CTA[3-2-4-3,F,#4]{1216}'</f>
        <v>#REF!</v>
      </c>
    </row>
    <row r="189" spans="1:7" ht="12.75" x14ac:dyDescent="0.2">
      <c r="A189" s="6">
        <v>3243</v>
      </c>
      <c r="B189" s="7" t="s">
        <v>177</v>
      </c>
      <c r="C189" s="25" t="e">
        <f>+SUM(C190:C191)</f>
        <v>#REF!</v>
      </c>
      <c r="D189" s="28" t="e">
        <f>+SUM(D190:D191)</f>
        <v>#REF!</v>
      </c>
      <c r="F189" s="20" t="e">
        <f>+SUM(F190:F191)</f>
        <v>#REF!</v>
      </c>
      <c r="G189" s="20" t="e">
        <f>+SUM(G190:G191)</f>
        <v>#REF!</v>
      </c>
    </row>
    <row r="190" spans="1:7" ht="12.75" x14ac:dyDescent="0.2">
      <c r="A190" s="6">
        <v>3250</v>
      </c>
      <c r="B190" s="7" t="s">
        <v>178</v>
      </c>
      <c r="C190" s="27" t="e">
        <f t="shared" si="8"/>
        <v>#REF!</v>
      </c>
      <c r="D190" s="29" t="e">
        <f t="shared" si="9"/>
        <v>#REF!</v>
      </c>
      <c r="F190" s="22" t="e">
        <f>[1]!'@CTA[3-2-5-1,F,#4]'</f>
        <v>#REF!</v>
      </c>
      <c r="G190" s="22" t="e">
        <f>[1]!'@CTA[3-2-5-1,F,#4]{1216}'</f>
        <v>#REF!</v>
      </c>
    </row>
    <row r="191" spans="1:7" ht="12.75" x14ac:dyDescent="0.2">
      <c r="A191" s="6">
        <v>3251</v>
      </c>
      <c r="B191" s="7" t="s">
        <v>179</v>
      </c>
      <c r="C191" s="27" t="e">
        <f t="shared" si="8"/>
        <v>#REF!</v>
      </c>
      <c r="D191" s="29" t="e">
        <f t="shared" si="9"/>
        <v>#REF!</v>
      </c>
      <c r="F191" s="23" t="e">
        <f>[1]!'@CTA[3-2-5-2,F,#4]'</f>
        <v>#REF!</v>
      </c>
      <c r="G191" s="23" t="e">
        <f>[1]!'@CTA[3-2-5-2,F,#4]{1216}'</f>
        <v>#REF!</v>
      </c>
    </row>
    <row r="192" spans="1:7" ht="12.75" x14ac:dyDescent="0.2">
      <c r="A192" s="6">
        <v>3252</v>
      </c>
      <c r="B192" s="7" t="s">
        <v>180</v>
      </c>
      <c r="C192" s="25" t="e">
        <f>+C193+C194</f>
        <v>#REF!</v>
      </c>
      <c r="D192" s="28" t="e">
        <f>+D193+D194</f>
        <v>#REF!</v>
      </c>
      <c r="F192" s="21" t="e">
        <f>+F193+F194</f>
        <v>#REF!</v>
      </c>
      <c r="G192" s="21" t="e">
        <f>+G193+G194</f>
        <v>#REF!</v>
      </c>
    </row>
    <row r="193" spans="1:7" ht="12.75" x14ac:dyDescent="0.2">
      <c r="A193" s="6">
        <v>3300</v>
      </c>
      <c r="B193" s="7" t="s">
        <v>181</v>
      </c>
      <c r="C193" s="27" t="e">
        <f t="shared" si="8"/>
        <v>#REF!</v>
      </c>
      <c r="D193" s="29" t="e">
        <f t="shared" si="9"/>
        <v>#REF!</v>
      </c>
      <c r="F193" s="23" t="e">
        <f>[1]!'@CTA[3-3-1,F,#3]'</f>
        <v>#REF!</v>
      </c>
      <c r="G193" s="23" t="e">
        <f>[1]!'@CTA[3-3-1,F,#3]{1216}'</f>
        <v>#REF!</v>
      </c>
    </row>
    <row r="194" spans="1:7" ht="12.75" x14ac:dyDescent="0.2">
      <c r="A194" s="6">
        <v>3310</v>
      </c>
      <c r="B194" s="7" t="s">
        <v>182</v>
      </c>
      <c r="C194" s="27" t="e">
        <f t="shared" si="8"/>
        <v>#REF!</v>
      </c>
      <c r="D194" s="29" t="e">
        <f t="shared" si="9"/>
        <v>#REF!</v>
      </c>
      <c r="F194" s="24" t="e">
        <f>[1]!'@CTA[3-3-2,F,#3]'</f>
        <v>#REF!</v>
      </c>
      <c r="G194" s="24" t="e">
        <f>[1]!'@CTA[3-3-2,F,#3]{1216}'</f>
        <v>#REF!</v>
      </c>
    </row>
    <row r="195" spans="1:7" x14ac:dyDescent="0.2">
      <c r="A195" s="10">
        <v>3320</v>
      </c>
      <c r="B195" s="11" t="s">
        <v>183</v>
      </c>
      <c r="C195" s="14"/>
      <c r="D195" s="15"/>
    </row>
  </sheetData>
  <sheetProtection autoFilter="0"/>
  <mergeCells count="1">
    <mergeCell ref="A1:D1"/>
  </mergeCells>
  <phoneticPr fontId="4" type="noConversion"/>
  <dataValidations count="6">
    <dataValidation allowBlank="1" showInputMessage="1" showErrorMessage="1" prompt="Corresponde al nombre o descripción de la cuenta de acuerdo al plan de cuentas emitido por el CONAC." sqref="B2"/>
    <dataValidation allowBlank="1" showInputMessage="1" showErrorMessage="1" prompt="Corresponde al número de cuenta al 4° nivel del Plan de Cuentas emitido por el CONAC (DOF 23/12/2015)." sqref="A2"/>
    <dataValidation allowBlank="1" showInputMessage="1" showErrorMessage="1" prompt="Muestra la variación positiva de activo y negativa de pasivo y patrimonio por la obtención o disposición de los recursos y obligaciones durante el ejercicio, del periodo actual respecto al periodo anterior." sqref="D2"/>
    <dataValidation allowBlank="1" showInputMessage="1" showErrorMessage="1" prompt="Muestra la variación negativa de activo y positiva de pasivo y patrimonio por obtención o disposición de los recursos y obligaciones durante el ejercicio, del periodo actual respecto al periodo anterior." sqref="C2"/>
    <dataValidation allowBlank="1" showInputMessage="1" showErrorMessage="1" prompt="Indicar el saldo de las cuentas acumulado al 31 de diciembre del ejercicio inmediato anterior a la cuenta pública que se presenta." sqref="G2"/>
    <dataValidation allowBlank="1" showInputMessage="1" showErrorMessage="1" prompt="Muestra el saldo de las cuentas acumulado al periodo correspondiente a la cuenta pública que se presenta. (Enero 2014, febrero 2014, etc., o 1er. trim. 2014, etc.)" sqref="F2"/>
  </dataValidations>
  <pageMargins left="0.74803149606299213" right="0.74803149606299213" top="0.98425196850393704" bottom="0.98425196850393704" header="0" footer="0"/>
  <pageSetup scale="83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ECSF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María de la Luz Caracheo Acosta</cp:lastModifiedBy>
  <dcterms:created xsi:type="dcterms:W3CDTF">2012-12-11T20:26:08Z</dcterms:created>
  <dcterms:modified xsi:type="dcterms:W3CDTF">2017-04-25T01:45:04Z</dcterms:modified>
</cp:coreProperties>
</file>